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20-2021\"/>
    </mc:Choice>
  </mc:AlternateContent>
  <xr:revisionPtr revIDLastSave="0" documentId="13_ncr:1_{588161DB-9B54-4BF9-8D4B-0F73B3991B40}" xr6:coauthVersionLast="45" xr6:coauthVersionMax="45" xr10:uidLastSave="{00000000-0000-0000-0000-000000000000}"/>
  <bookViews>
    <workbookView xWindow="-120" yWindow="-120" windowWidth="20730" windowHeight="11160" xr2:uid="{EBC43DA7-5E73-4F62-B64A-648D62D4F433}"/>
  </bookViews>
  <sheets>
    <sheet name="Expenditure Profile" sheetId="1" r:id="rId1"/>
    <sheet name="Expenditure Other" sheetId="2" r:id="rId2"/>
    <sheet name="Bank Reconciliation" sheetId="4" r:id="rId3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I18" i="2"/>
  <c r="F48" i="4"/>
  <c r="I34" i="2"/>
  <c r="I5" i="2"/>
  <c r="I7" i="2"/>
  <c r="I8" i="2"/>
  <c r="I12" i="2"/>
  <c r="I14" i="2"/>
  <c r="I15" i="2"/>
  <c r="I16" i="2"/>
  <c r="I17" i="2"/>
  <c r="I24" i="2"/>
  <c r="I28" i="2"/>
  <c r="I29" i="2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F20" i="1"/>
  <c r="D20" i="1"/>
  <c r="E20" i="1"/>
  <c r="G20" i="1"/>
  <c r="H20" i="1"/>
  <c r="I20" i="1"/>
  <c r="J20" i="1"/>
  <c r="K20" i="1"/>
  <c r="L20" i="1"/>
  <c r="M20" i="1"/>
  <c r="N20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F33" i="1"/>
  <c r="G33" i="1"/>
  <c r="D33" i="1"/>
  <c r="E33" i="1"/>
  <c r="H33" i="1"/>
  <c r="I33" i="1"/>
  <c r="J33" i="1"/>
  <c r="K33" i="1"/>
  <c r="L33" i="1"/>
  <c r="M33" i="1"/>
  <c r="N33" i="1"/>
  <c r="O33" i="1"/>
  <c r="P33" i="1"/>
  <c r="C33" i="1"/>
  <c r="Q33" i="1"/>
  <c r="F35" i="1"/>
  <c r="D35" i="1"/>
  <c r="E35" i="1"/>
  <c r="G35" i="1"/>
  <c r="H35" i="1"/>
  <c r="I35" i="1"/>
  <c r="J35" i="1"/>
  <c r="K35" i="1"/>
  <c r="L35" i="1"/>
  <c r="M35" i="1"/>
  <c r="N35" i="1"/>
  <c r="O35" i="1"/>
  <c r="P35" i="1"/>
  <c r="C35" i="1"/>
  <c r="Q35" i="1"/>
  <c r="P10" i="1"/>
  <c r="Q10" i="1"/>
  <c r="O20" i="1"/>
  <c r="F79" i="4"/>
  <c r="C20" i="1"/>
  <c r="F81" i="4"/>
  <c r="F61" i="4"/>
  <c r="F62" i="4"/>
  <c r="F80" i="4"/>
  <c r="F83" i="4"/>
  <c r="F66" i="4"/>
  <c r="F75" i="4"/>
  <c r="F76" i="4"/>
</calcChain>
</file>

<file path=xl/sharedStrings.xml><?xml version="1.0" encoding="utf-8"?>
<sst xmlns="http://schemas.openxmlformats.org/spreadsheetml/2006/main" count="149" uniqueCount="126">
  <si>
    <t xml:space="preserve">Tetsworth Parish Council </t>
  </si>
  <si>
    <t>BUDGET</t>
  </si>
  <si>
    <t>MAY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</si>
  <si>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</si>
  <si>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</si>
  <si>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</si>
  <si>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</si>
  <si>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</si>
  <si>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</si>
  <si>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</si>
  <si>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</si>
  <si>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</si>
  <si>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</si>
  <si>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Enhancement of village</t>
  </si>
  <si>
    <t>Grass cutting</t>
  </si>
  <si>
    <t>Dog bins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</si>
  <si>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</si>
  <si>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</si>
  <si>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</si>
  <si>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</si>
  <si>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</si>
  <si>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</si>
  <si>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</si>
  <si>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</si>
  <si>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</si>
  <si>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</si>
  <si>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</si>
  <si>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</si>
  <si>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</si>
  <si>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NP</t>
  </si>
  <si>
    <t>Earmarked funds budget</t>
  </si>
  <si>
    <t>Opening balance</t>
  </si>
  <si>
    <t>INCOME</t>
  </si>
  <si>
    <t>EXPENDITURE</t>
  </si>
  <si>
    <t>PATCH</t>
  </si>
  <si>
    <t>External budgets</t>
  </si>
  <si>
    <t>Planning appeal</t>
  </si>
  <si>
    <t>TSSC insurance</t>
  </si>
  <si>
    <t>Neighbourhood Plan</t>
  </si>
  <si>
    <t>Skate park</t>
  </si>
  <si>
    <t>Cheques/payments cleared since previous meeting</t>
  </si>
  <si>
    <t>Receipts since previous meeting</t>
  </si>
  <si>
    <t>Total income this month</t>
  </si>
  <si>
    <t>Bank statement</t>
  </si>
  <si>
    <t>Cheques/payments to be made</t>
  </si>
  <si>
    <t>Sub total</t>
  </si>
  <si>
    <t>TOTAL</t>
  </si>
  <si>
    <t>Cash Book</t>
  </si>
  <si>
    <t>Add: Receipts during period</t>
  </si>
  <si>
    <t>Less: Payments during period</t>
  </si>
  <si>
    <t>Date</t>
  </si>
  <si>
    <t>Precept</t>
  </si>
  <si>
    <t>Contractor Maintenance</t>
  </si>
  <si>
    <t>2019/20</t>
  </si>
  <si>
    <t>Play Area/Skate Ramp</t>
  </si>
  <si>
    <t>DTC</t>
  </si>
  <si>
    <t>Earmarked Funds</t>
  </si>
  <si>
    <t>Sub Total</t>
  </si>
  <si>
    <t>External Budgets and earmarked</t>
  </si>
  <si>
    <t>Emergency Reserve</t>
  </si>
  <si>
    <t>Patch</t>
  </si>
  <si>
    <t>Planning Appeal</t>
  </si>
  <si>
    <t>CIL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</si>
  <si>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</si>
  <si>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</si>
  <si>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</si>
  <si>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</si>
  <si>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</si>
  <si>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</si>
  <si>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</si>
  <si>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</si>
  <si>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</si>
  <si>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</si>
  <si>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</si>
  <si>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Estimate of Expenditure year ending 31st March 2021</t>
  </si>
  <si>
    <t xml:space="preserve">Grand Total </t>
  </si>
  <si>
    <t>Opening Balance as at 1st April 2020</t>
  </si>
  <si>
    <t>Description</t>
  </si>
  <si>
    <t>Amount</t>
  </si>
  <si>
    <t xml:space="preserve">Amount </t>
  </si>
  <si>
    <t xml:space="preserve">Total expenditure this month </t>
  </si>
  <si>
    <t>Opening balance as at 1st April 2020</t>
  </si>
  <si>
    <t>Pi</t>
  </si>
  <si>
    <t>SODC</t>
  </si>
  <si>
    <t>HMRC (Clerk)</t>
  </si>
  <si>
    <t>SKP Solutions</t>
  </si>
  <si>
    <t>TMH for TPC Hire</t>
  </si>
  <si>
    <t>TMH for NPSG Hire</t>
  </si>
  <si>
    <t>HMRC NI for Clerk</t>
  </si>
  <si>
    <t>HMRC NI for TPC</t>
  </si>
  <si>
    <t>TSSC</t>
  </si>
  <si>
    <t>J.Thornton Allotment Rent</t>
  </si>
  <si>
    <t>Wiseserve</t>
  </si>
  <si>
    <t>VAT Reclaimed</t>
  </si>
  <si>
    <t xml:space="preserve"> Closing Balance to carry over</t>
  </si>
  <si>
    <t>OCC Grant</t>
  </si>
  <si>
    <t>Total Earmarked Funds</t>
  </si>
  <si>
    <t>Play Area</t>
  </si>
  <si>
    <t>Travellers Appeal</t>
  </si>
  <si>
    <t>Fund now empty and final costs covered by contingency funds.</t>
  </si>
  <si>
    <t>Total excluding Traveller overspend</t>
  </si>
  <si>
    <t>CleanSlate</t>
  </si>
  <si>
    <t>Robelec</t>
  </si>
  <si>
    <t>Date paid</t>
  </si>
  <si>
    <t>H. Croxford (Clerk)</t>
  </si>
  <si>
    <t>Emergency Fund</t>
  </si>
  <si>
    <t xml:space="preserve">OCC Grant </t>
  </si>
  <si>
    <t>PWL</t>
  </si>
  <si>
    <t>Coco Accounting</t>
  </si>
  <si>
    <t>SKP Solutions (Sarah Pullen)</t>
  </si>
  <si>
    <t>DTC (2 invoices of £156)</t>
  </si>
  <si>
    <t>J.Bennett &amp; Sons - TSSC</t>
  </si>
  <si>
    <t>Came &amp; Company</t>
  </si>
  <si>
    <t>Paul Carr (Zoom)</t>
  </si>
  <si>
    <t>Public Works Loan</t>
  </si>
  <si>
    <t>New Payment for 2020/2021</t>
  </si>
  <si>
    <t>Donation to Heartbeat Trust</t>
  </si>
  <si>
    <t>Heartbeat Trust (Defib Maintenance)</t>
  </si>
  <si>
    <t>DTC (1 invoice Ground Maintenance and 1 invoice Grass Cutting)</t>
  </si>
  <si>
    <t>CPA Horticulture (PATCH Bark)</t>
  </si>
  <si>
    <t>TSSC (Green Maintenance)</t>
  </si>
  <si>
    <t>(TSSC to pay back their insurance in monthly installments  x 12 )1x£75.03 and 11 x £74.96</t>
  </si>
  <si>
    <t>Note DTC payment in May for Grounds Maintenance was in wrong column now moved from Green Maintenance to Contractor Maintenance.</t>
  </si>
  <si>
    <t>Bank Reconciliation 31st July 2020</t>
  </si>
  <si>
    <t>Balance as at date 31/07/2020</t>
  </si>
  <si>
    <t>Closing balance as per Cash book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</si>
</sst>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3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/>
    <xf numFmtId="14" fontId="0" fillId="0" borderId="0" xfId="0" applyNumberFormat="1"/>
    <xf numFmtId="164" fontId="1" fillId="0" borderId="0" xfId="0" applyNumberFormat="1" applyFont="1" applyFill="1" applyBorder="1"/>
    <xf numFmtId="1" fontId="0" fillId="0" borderId="0" xfId="0" applyNumberFormat="1"/>
    <xf numFmtId="2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NumberFormat="1" applyFont="1"/>
    <xf numFmtId="2" fontId="0" fillId="0" borderId="0" xfId="0" applyNumberFormat="1" applyBorder="1"/>
    <xf numFmtId="164" fontId="0" fillId="0" borderId="0" xfId="0" applyNumberFormat="1" applyAlignment="1">
      <alignment wrapText="1"/>
    </xf>
    <xf numFmtId="164" fontId="0" fillId="0" borderId="0" xfId="0" applyNumberFormat="1" applyFont="1"/>
    <xf numFmtId="164" fontId="3" fillId="0" borderId="0" xfId="0" applyNumberFormat="1" applyFont="1"/>
    <xf numFmtId="2" fontId="1" fillId="0" borderId="0" xfId="0" applyNumberFormat="1" applyFont="1"/>
    <xf numFmtId="1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164" fontId="5" fillId="0" borderId="0" xfId="0" applyNumberFormat="1" applyFont="1"/>
    <xf numFmtId="0" fontId="9" fillId="0" borderId="0" xfId="0" applyFont="1"/>
    <xf numFmtId="164" fontId="7" fillId="0" borderId="0" xfId="0" applyNumberFormat="1" applyFont="1"/>
    <xf numFmtId="0" fontId="10" fillId="0" borderId="0" xfId="0" applyFont="1"/>
    <xf numFmtId="164" fontId="6" fillId="0" borderId="0" xfId="0" applyNumberFormat="1" applyFont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0" xfId="0" applyFont="1" applyFill="1"/>
    <xf numFmtId="164" fontId="5" fillId="0" borderId="0" xfId="0" applyNumberFormat="1" applyFont="1" applyFill="1"/>
    <xf numFmtId="164" fontId="15" fillId="0" borderId="0" xfId="0" applyNumberFormat="1" applyFont="1" applyFill="1"/>
    <xf numFmtId="0" fontId="6" fillId="0" borderId="0" xfId="0" applyFont="1" applyBorder="1"/>
    <xf numFmtId="164" fontId="6" fillId="0" borderId="0" xfId="0" applyNumberFormat="1" applyFont="1" applyBorder="1"/>
    <xf numFmtId="2" fontId="6" fillId="0" borderId="0" xfId="0" applyNumberFormat="1" applyFont="1"/>
    <xf numFmtId="164" fontId="6" fillId="0" borderId="0" xfId="0" applyNumberFormat="1" applyFont="1" applyFill="1" applyBorder="1"/>
    <xf numFmtId="0" fontId="6" fillId="0" borderId="0" xfId="0" applyFont="1" applyFill="1" applyBorder="1"/>
    <xf numFmtId="0" fontId="5" fillId="0" borderId="1" xfId="0" applyFont="1" applyBorder="1"/>
    <xf numFmtId="0" fontId="18" fillId="0" borderId="0" xfId="0" applyFont="1"/>
    <xf numFmtId="164" fontId="18" fillId="0" borderId="0" xfId="0" applyNumberFormat="1" applyFont="1"/>
    <xf numFmtId="0" fontId="1" fillId="0" borderId="0" xfId="0" applyFont="1" applyFill="1" applyBorder="1"/>
    <xf numFmtId="0" fontId="19" fillId="0" borderId="0" xfId="0" applyFont="1"/>
    <xf numFmtId="164" fontId="19" fillId="0" borderId="0" xfId="0" applyNumberFormat="1" applyFont="1"/>
    <xf numFmtId="164" fontId="20" fillId="0" borderId="0" xfId="0" applyNumberFormat="1" applyFont="1"/>
    <xf numFmtId="0" fontId="19" fillId="0" borderId="0" xfId="0" applyFont="1" applyFill="1"/>
    <xf numFmtId="0" fontId="21" fillId="0" borderId="0" xfId="0" applyFont="1"/>
    <xf numFmtId="0" fontId="14" fillId="0" borderId="0" xfId="0" applyFont="1" applyBorder="1"/>
    <xf numFmtId="14" fontId="14" fillId="0" borderId="0" xfId="0" applyNumberFormat="1" applyFont="1" applyBorder="1"/>
    <xf numFmtId="164" fontId="14" fillId="0" borderId="0" xfId="0" applyNumberFormat="1" applyFont="1" applyBorder="1"/>
    <xf numFmtId="164" fontId="15" fillId="0" borderId="0" xfId="0" applyNumberFormat="1" applyFont="1"/>
    <xf numFmtId="164" fontId="11" fillId="0" borderId="0" xfId="0" applyNumberFormat="1" applyFont="1"/>
    <xf numFmtId="14" fontId="16" fillId="0" borderId="0" xfId="0" applyNumberFormat="1" applyFont="1"/>
    <xf numFmtId="0" fontId="12" fillId="0" borderId="0" xfId="0" applyFont="1" applyFill="1"/>
    <xf numFmtId="14" fontId="17" fillId="0" borderId="0" xfId="0" applyNumberFormat="1" applyFont="1"/>
    <xf numFmtId="14" fontId="5" fillId="0" borderId="0" xfId="0" applyNumberFormat="1" applyFont="1"/>
    <xf numFmtId="14" fontId="6" fillId="0" borderId="0" xfId="0" applyNumberFormat="1" applyFont="1" applyBorder="1"/>
    <xf numFmtId="14" fontId="0" fillId="0" borderId="0" xfId="0" applyNumberFormat="1" applyFill="1" applyBorder="1"/>
    <xf numFmtId="14" fontId="19" fillId="0" borderId="0" xfId="0" applyNumberFormat="1" applyFont="1"/>
    <xf numFmtId="14" fontId="21" fillId="0" borderId="0" xfId="0" applyNumberFormat="1" applyFont="1"/>
    <xf numFmtId="14" fontId="12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ont="1"/>
    <xf numFmtId="0" fontId="0" fillId="0" borderId="0" xfId="0" applyFont="1" applyFill="1"/>
    <xf numFmtId="2" fontId="0" fillId="0" borderId="0" xfId="0" applyNumberFormat="1" applyFont="1"/>
    <xf numFmtId="164" fontId="21" fillId="0" borderId="0" xfId="0" applyNumberFormat="1" applyFont="1"/>
    <xf numFmtId="164" fontId="21" fillId="0" borderId="0" xfId="0" applyNumberFormat="1" applyFont="1" applyAlignment="1">
      <alignment wrapText="1"/>
    </xf>
    <xf numFmtId="0" fontId="22" fillId="0" borderId="0" xfId="0" applyFont="1"/>
    <xf numFmtId="164" fontId="22" fillId="0" borderId="0" xfId="0" applyNumberFormat="1" applyFont="1"/>
    <xf numFmtId="164" fontId="13" fillId="0" borderId="0" xfId="0" applyNumberFormat="1" applyFont="1" applyAlignment="1">
      <alignment horizontal="right"/>
    </xf>
    <xf numFmtId="164" fontId="13" fillId="0" borderId="0" xfId="0" applyNumberFormat="1" applyFont="1"/>
    <xf numFmtId="0" fontId="23" fillId="0" borderId="0" xfId="0" applyFont="1"/>
    <xf numFmtId="164" fontId="23" fillId="0" borderId="0" xfId="0" applyNumberFormat="1" applyFont="1"/>
    <xf numFmtId="16" fontId="23" fillId="0" borderId="0" xfId="0" applyNumberFormat="1" applyFont="1"/>
    <xf numFmtId="8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/>
    <xf numFmtId="0" fontId="24" fillId="0" borderId="0" xfId="0" applyFont="1"/>
    <xf numFmtId="164" fontId="24" fillId="0" borderId="0" xfId="0" applyNumberFormat="1" applyFont="1"/>
    <xf numFmtId="0" fontId="2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19CA-727E-47E4-B691-EB30B5B25CBA}">
  <sheetPr>
    <pageSetUpPr fitToPage="1"/>
  </sheetPr>
  <dimension ref="A3:R48"/>
  <sheetViews>
    <sheetView tabSelected="1" topLeftCell="A19" workbookViewId="0">
      <selection activeCell="B39" sqref="B39"/>
    </sheetView>
  </sheetViews>
  <sheetFormatPr defaultRowHeight="15" x14ac:dyDescent="0.25"/>
  <cols>
    <col min="1" max="1" width="28.140625" customWidth="1"/>
    <col min="2" max="2" width="31" customWidth="1"/>
    <col min="3" max="3" width="10.5703125" customWidth="1"/>
    <col min="4" max="8" width="9.140625" style="6"/>
    <col min="9" max="9" width="9" style="6" customWidth="1"/>
    <col min="10" max="10" width="9.28515625" style="6" bestFit="1" customWidth="1"/>
    <col min="11" max="11" width="9.85546875" style="6" customWidth="1"/>
    <col min="12" max="12" width="9.42578125" style="6" customWidth="1"/>
    <col min="13" max="13" width="9.140625" style="6"/>
    <col min="14" max="14" width="10" style="6" bestFit="1" customWidth="1"/>
    <col min="15" max="15" width="9.140625" style="6"/>
    <col min="16" max="16" width="9.42578125" customWidth="1"/>
    <col min="17" max="17" width="10.140625" bestFit="1" customWidth="1"/>
  </cols>
  <sheetData>
    <row r="3" spans="1:18" x14ac:dyDescent="0.25">
      <c r="B3" s="41" t="s">
        <v>0</v>
      </c>
    </row>
    <row r="5" spans="1:18" x14ac:dyDescent="0.25">
      <c r="B5" s="44" t="s">
        <v>74</v>
      </c>
    </row>
    <row r="7" spans="1:18" x14ac:dyDescent="0.25">
      <c r="C7" t="s">
        <v>1</v>
      </c>
      <c r="D7" s="6" t="s">
        <v>63</v>
      </c>
      <c r="E7" s="6" t="s">
        <v>2</v>
      </c>
      <c r="F7" s="6" t="s">
        <v>64</v>
      </c>
      <c r="G7" s="6" t="s">
        <v>65</v>
      </c>
      <c r="H7" s="6" t="s">
        <v>66</v>
      </c>
      <c r="I7" s="6" t="s">
        <v>67</v>
      </c>
      <c r="J7" s="6" t="s">
        <v>68</v>
      </c>
      <c r="K7" s="6" t="s">
        <v>69</v>
      </c>
      <c r="L7" s="6" t="s">
        <v>70</v>
      </c>
      <c r="M7" s="6" t="s">
        <v>71</v>
      </c>
      <c r="N7" s="6" t="s">
        <v>72</v>
      </c>
      <c r="O7" s="6" t="s">
        <v>73</v>
      </c>
      <c r="P7" t="s">
        <v>3</v>
      </c>
      <c r="Q7" t="s">
        <v>4</v>
      </c>
      <c r="R7" t="s">
        <v>5</v>
      </c>
    </row>
    <row r="8" spans="1:18" x14ac:dyDescent="0.25">
      <c r="C8" t="s">
        <v>53</v>
      </c>
    </row>
    <row r="9" spans="1:18" x14ac:dyDescent="0.25">
      <c r="C9" t="s">
        <v>6</v>
      </c>
      <c r="P9" t="s">
        <v>6</v>
      </c>
      <c r="Q9" t="s">
        <v>6</v>
      </c>
    </row>
    <row r="10" spans="1:18" x14ac:dyDescent="0.25">
      <c r="A10" t="s">
        <v>7</v>
      </c>
      <c r="B10" s="32" t="s">
        <v>8</v>
      </c>
      <c r="C10" s="6">
        <v>2000</v>
      </c>
      <c r="E10" s="6">
        <v>100</v>
      </c>
      <c r="F10" s="6">
        <v>100</v>
      </c>
      <c r="P10" s="6">
        <f>SUM(D10:O10)</f>
        <v>200</v>
      </c>
      <c r="Q10" s="6">
        <f>SUM(C10-P10)</f>
        <v>1800</v>
      </c>
    </row>
    <row r="11" spans="1:18" x14ac:dyDescent="0.25">
      <c r="A11" t="s">
        <v>9</v>
      </c>
      <c r="B11" s="32" t="s">
        <v>10</v>
      </c>
      <c r="C11" s="6">
        <v>1500</v>
      </c>
      <c r="G11" s="6">
        <v>1500</v>
      </c>
      <c r="P11" s="6">
        <f t="shared" ref="P11:P35" si="0">SUM(D11:O11)</f>
        <v>1500</v>
      </c>
      <c r="Q11" s="6">
        <f t="shared" ref="Q11:Q35" si="1">SUM(C11-P11)</f>
        <v>0</v>
      </c>
    </row>
    <row r="12" spans="1:18" x14ac:dyDescent="0.25">
      <c r="B12" s="32" t="s">
        <v>11</v>
      </c>
      <c r="C12" s="6">
        <v>1300</v>
      </c>
      <c r="J12" s="22"/>
      <c r="K12" s="22"/>
      <c r="L12" s="8"/>
      <c r="M12" s="22"/>
      <c r="N12" s="22"/>
      <c r="P12" s="6">
        <f t="shared" si="0"/>
        <v>0</v>
      </c>
      <c r="Q12" s="6">
        <f t="shared" si="1"/>
        <v>1300</v>
      </c>
    </row>
    <row r="13" spans="1:18" x14ac:dyDescent="0.25">
      <c r="B13" s="32" t="s">
        <v>12</v>
      </c>
      <c r="C13" s="6">
        <v>150</v>
      </c>
      <c r="L13" s="8"/>
      <c r="N13" s="22"/>
      <c r="P13" s="6">
        <f t="shared" si="0"/>
        <v>0</v>
      </c>
      <c r="Q13" s="6">
        <f t="shared" si="1"/>
        <v>150</v>
      </c>
    </row>
    <row r="14" spans="1:18" x14ac:dyDescent="0.25">
      <c r="B14" s="32" t="s">
        <v>13</v>
      </c>
      <c r="C14" s="6">
        <v>200</v>
      </c>
      <c r="L14" s="8"/>
      <c r="N14" s="22"/>
      <c r="P14" s="6">
        <f t="shared" si="0"/>
        <v>0</v>
      </c>
      <c r="Q14" s="6">
        <f t="shared" si="1"/>
        <v>200</v>
      </c>
    </row>
    <row r="15" spans="1:18" x14ac:dyDescent="0.25">
      <c r="B15" s="32" t="s">
        <v>34</v>
      </c>
      <c r="C15" s="6">
        <v>1000</v>
      </c>
      <c r="D15" s="6">
        <v>156</v>
      </c>
      <c r="G15" s="6">
        <v>195</v>
      </c>
      <c r="L15" s="8"/>
      <c r="M15" s="91"/>
      <c r="N15" s="22"/>
      <c r="P15" s="6">
        <f t="shared" si="0"/>
        <v>351</v>
      </c>
      <c r="Q15" s="6">
        <f t="shared" si="1"/>
        <v>649</v>
      </c>
    </row>
    <row r="16" spans="1:18" x14ac:dyDescent="0.25">
      <c r="B16" s="32" t="s">
        <v>39</v>
      </c>
      <c r="C16" s="6">
        <v>100</v>
      </c>
      <c r="L16" s="8"/>
      <c r="M16" s="91"/>
      <c r="N16" s="22"/>
      <c r="P16" s="6">
        <f t="shared" si="0"/>
        <v>0</v>
      </c>
      <c r="Q16" s="6">
        <f t="shared" si="1"/>
        <v>100</v>
      </c>
    </row>
    <row r="17" spans="1:17" x14ac:dyDescent="0.25">
      <c r="B17" s="32" t="s">
        <v>52</v>
      </c>
      <c r="C17" s="6">
        <v>300</v>
      </c>
      <c r="E17" s="6">
        <v>126</v>
      </c>
      <c r="G17" s="6">
        <v>277.2</v>
      </c>
      <c r="L17" s="8"/>
      <c r="N17" s="22"/>
      <c r="P17" s="6">
        <f t="shared" si="0"/>
        <v>403.2</v>
      </c>
      <c r="Q17" s="6">
        <f t="shared" si="1"/>
        <v>-103.19999999999999</v>
      </c>
    </row>
    <row r="18" spans="1:17" x14ac:dyDescent="0.25">
      <c r="B18" s="32" t="s">
        <v>14</v>
      </c>
      <c r="C18" s="6">
        <v>2500</v>
      </c>
      <c r="E18" s="6">
        <v>312</v>
      </c>
      <c r="F18" s="6">
        <v>312</v>
      </c>
      <c r="G18" s="6">
        <v>156</v>
      </c>
      <c r="L18" s="8"/>
      <c r="N18" s="22"/>
      <c r="P18" s="6">
        <f t="shared" si="0"/>
        <v>780</v>
      </c>
      <c r="Q18" s="6">
        <f t="shared" si="1"/>
        <v>1720</v>
      </c>
    </row>
    <row r="19" spans="1:17" x14ac:dyDescent="0.25">
      <c r="B19" s="32" t="s">
        <v>15</v>
      </c>
      <c r="C19" s="6">
        <v>150</v>
      </c>
      <c r="D19" s="6">
        <v>41.44</v>
      </c>
      <c r="P19" s="6">
        <f t="shared" si="0"/>
        <v>41.44</v>
      </c>
      <c r="Q19" s="6">
        <f t="shared" si="1"/>
        <v>108.56</v>
      </c>
    </row>
    <row r="20" spans="1:17" x14ac:dyDescent="0.25">
      <c r="B20" s="33" t="s">
        <v>57</v>
      </c>
      <c r="C20" s="35">
        <f>SUM(C10:C19)</f>
        <v>9200</v>
      </c>
      <c r="D20" s="35">
        <f t="shared" ref="D20:N20" si="2">SUM(D10:D19)</f>
        <v>197.44</v>
      </c>
      <c r="E20" s="35">
        <f t="shared" si="2"/>
        <v>538</v>
      </c>
      <c r="F20" s="35">
        <f t="shared" si="2"/>
        <v>412</v>
      </c>
      <c r="G20" s="35">
        <f t="shared" si="2"/>
        <v>2128.1999999999998</v>
      </c>
      <c r="H20" s="35">
        <f t="shared" si="2"/>
        <v>0</v>
      </c>
      <c r="I20" s="35">
        <f t="shared" si="2"/>
        <v>0</v>
      </c>
      <c r="J20" s="35">
        <f t="shared" si="2"/>
        <v>0</v>
      </c>
      <c r="K20" s="35">
        <f t="shared" si="2"/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>SUM(O10:O19)</f>
        <v>0</v>
      </c>
      <c r="P20" s="6">
        <f t="shared" si="0"/>
        <v>3275.64</v>
      </c>
      <c r="Q20" s="6">
        <f t="shared" si="1"/>
        <v>5924.3600000000006</v>
      </c>
    </row>
    <row r="21" spans="1:17" x14ac:dyDescent="0.25">
      <c r="B21" s="32" t="s">
        <v>17</v>
      </c>
      <c r="C21" s="6">
        <v>400</v>
      </c>
      <c r="F21" s="6">
        <v>160</v>
      </c>
      <c r="P21" s="6">
        <f t="shared" si="0"/>
        <v>160</v>
      </c>
      <c r="Q21" s="6">
        <f t="shared" si="1"/>
        <v>240</v>
      </c>
    </row>
    <row r="22" spans="1:17" x14ac:dyDescent="0.25">
      <c r="A22" t="s">
        <v>16</v>
      </c>
      <c r="B22" s="32" t="s">
        <v>18</v>
      </c>
      <c r="C22" s="6">
        <v>8600</v>
      </c>
      <c r="D22" s="6">
        <v>436.85</v>
      </c>
      <c r="E22" s="6">
        <v>653.52</v>
      </c>
      <c r="F22" s="6">
        <v>653.52</v>
      </c>
      <c r="G22" s="6">
        <v>653.52</v>
      </c>
      <c r="P22" s="6">
        <f t="shared" si="0"/>
        <v>2397.41</v>
      </c>
      <c r="Q22" s="6">
        <f t="shared" si="1"/>
        <v>6202.59</v>
      </c>
    </row>
    <row r="23" spans="1:17" x14ac:dyDescent="0.25">
      <c r="B23" s="32" t="s">
        <v>19</v>
      </c>
      <c r="C23" s="6">
        <v>1100</v>
      </c>
      <c r="F23" s="6">
        <v>957.07</v>
      </c>
      <c r="P23" s="6">
        <f t="shared" si="0"/>
        <v>957.07</v>
      </c>
      <c r="Q23" s="6">
        <f t="shared" si="1"/>
        <v>142.92999999999995</v>
      </c>
    </row>
    <row r="24" spans="1:17" x14ac:dyDescent="0.25">
      <c r="B24" s="32" t="s">
        <v>20</v>
      </c>
      <c r="C24" s="6">
        <v>100</v>
      </c>
      <c r="P24" s="6">
        <f t="shared" si="0"/>
        <v>0</v>
      </c>
      <c r="Q24" s="6">
        <f t="shared" si="1"/>
        <v>100</v>
      </c>
    </row>
    <row r="25" spans="1:17" x14ac:dyDescent="0.25">
      <c r="B25" s="32" t="s">
        <v>21</v>
      </c>
      <c r="C25" s="6">
        <v>450</v>
      </c>
      <c r="P25" s="6">
        <f t="shared" si="0"/>
        <v>0</v>
      </c>
      <c r="Q25" s="6">
        <f t="shared" si="1"/>
        <v>450</v>
      </c>
    </row>
    <row r="26" spans="1:17" x14ac:dyDescent="0.25">
      <c r="B26" s="32" t="s">
        <v>22</v>
      </c>
      <c r="C26" s="6">
        <v>100</v>
      </c>
      <c r="D26" s="6">
        <v>10.98</v>
      </c>
      <c r="F26" s="6">
        <v>8.19</v>
      </c>
      <c r="G26" s="6">
        <v>14.54</v>
      </c>
      <c r="P26" s="6">
        <f t="shared" si="0"/>
        <v>33.71</v>
      </c>
      <c r="Q26" s="6">
        <f t="shared" si="1"/>
        <v>66.289999999999992</v>
      </c>
    </row>
    <row r="27" spans="1:17" x14ac:dyDescent="0.25">
      <c r="B27" s="32" t="s">
        <v>23</v>
      </c>
      <c r="C27" s="6">
        <v>500</v>
      </c>
      <c r="D27" s="6">
        <v>66.22</v>
      </c>
      <c r="E27" s="6">
        <v>27.5</v>
      </c>
      <c r="F27" s="6">
        <v>27.5</v>
      </c>
      <c r="G27" s="6">
        <v>49.88</v>
      </c>
      <c r="P27" s="6">
        <f t="shared" si="0"/>
        <v>171.1</v>
      </c>
      <c r="Q27" s="6">
        <f t="shared" si="1"/>
        <v>328.9</v>
      </c>
    </row>
    <row r="28" spans="1:17" x14ac:dyDescent="0.25">
      <c r="B28" s="32" t="s">
        <v>24</v>
      </c>
      <c r="C28" s="6">
        <v>400</v>
      </c>
      <c r="D28" s="6">
        <v>402.36</v>
      </c>
      <c r="P28" s="6">
        <f t="shared" si="0"/>
        <v>402.36</v>
      </c>
      <c r="Q28" s="6">
        <f t="shared" si="1"/>
        <v>-2.3600000000000136</v>
      </c>
    </row>
    <row r="29" spans="1:17" x14ac:dyDescent="0.25">
      <c r="B29" s="32" t="s">
        <v>25</v>
      </c>
      <c r="C29" s="6">
        <v>500</v>
      </c>
      <c r="D29" s="6">
        <v>19.2</v>
      </c>
      <c r="E29" s="6">
        <v>4.8</v>
      </c>
      <c r="F29" s="6">
        <v>148.78</v>
      </c>
      <c r="G29" s="6">
        <v>4.8</v>
      </c>
      <c r="P29" s="6">
        <f t="shared" si="0"/>
        <v>177.58</v>
      </c>
      <c r="Q29" s="6">
        <f t="shared" si="1"/>
        <v>322.41999999999996</v>
      </c>
    </row>
    <row r="30" spans="1:17" x14ac:dyDescent="0.25">
      <c r="B30" s="32" t="s">
        <v>26</v>
      </c>
      <c r="C30" s="6">
        <v>500</v>
      </c>
      <c r="P30" s="6">
        <f t="shared" si="0"/>
        <v>0</v>
      </c>
      <c r="Q30" s="6">
        <f t="shared" si="1"/>
        <v>500</v>
      </c>
    </row>
    <row r="31" spans="1:17" x14ac:dyDescent="0.25">
      <c r="B31" s="32" t="s">
        <v>27</v>
      </c>
      <c r="C31" s="6">
        <v>100</v>
      </c>
      <c r="P31" s="6">
        <f t="shared" si="0"/>
        <v>0</v>
      </c>
      <c r="Q31" s="6">
        <f t="shared" si="1"/>
        <v>100</v>
      </c>
    </row>
    <row r="32" spans="1:17" x14ac:dyDescent="0.25">
      <c r="B32" s="32" t="s">
        <v>28</v>
      </c>
      <c r="C32" s="6">
        <v>2631</v>
      </c>
      <c r="F32" s="6">
        <v>1315.22</v>
      </c>
      <c r="P32" s="6">
        <f t="shared" si="0"/>
        <v>1315.22</v>
      </c>
      <c r="Q32" s="6">
        <f t="shared" si="1"/>
        <v>1315.78</v>
      </c>
    </row>
    <row r="33" spans="1:17" s="34" customFormat="1" x14ac:dyDescent="0.25">
      <c r="B33" s="33" t="s">
        <v>57</v>
      </c>
      <c r="C33" s="35">
        <f>SUM(C21:C32)</f>
        <v>15381</v>
      </c>
      <c r="D33" s="35">
        <f>SUM(D21:D32)</f>
        <v>935.61000000000013</v>
      </c>
      <c r="E33" s="35">
        <f t="shared" ref="E33:O33" si="3">SUM(E21:E32)</f>
        <v>685.81999999999994</v>
      </c>
      <c r="F33" s="35">
        <f t="shared" si="3"/>
        <v>3270.28</v>
      </c>
      <c r="G33" s="35">
        <f t="shared" si="3"/>
        <v>722.7399999999999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</v>
      </c>
      <c r="L33" s="35">
        <f t="shared" si="3"/>
        <v>0</v>
      </c>
      <c r="M33" s="35">
        <f t="shared" si="3"/>
        <v>0</v>
      </c>
      <c r="N33" s="35">
        <f t="shared" si="3"/>
        <v>0</v>
      </c>
      <c r="O33" s="35">
        <f t="shared" si="3"/>
        <v>0</v>
      </c>
      <c r="P33" s="35">
        <f t="shared" si="0"/>
        <v>5614.45</v>
      </c>
      <c r="Q33" s="35">
        <f t="shared" si="1"/>
        <v>9766.5499999999993</v>
      </c>
    </row>
    <row r="34" spans="1:17" x14ac:dyDescent="0.25">
      <c r="B34" s="32"/>
      <c r="C34" s="6"/>
      <c r="P34" s="28"/>
      <c r="Q34" s="28"/>
    </row>
    <row r="35" spans="1:17" s="38" customFormat="1" x14ac:dyDescent="0.25">
      <c r="B35" s="42" t="s">
        <v>75</v>
      </c>
      <c r="C35" s="39">
        <f>SUM(C33+C20)</f>
        <v>24581</v>
      </c>
      <c r="D35" s="39">
        <f t="shared" ref="D35:O35" si="4">SUM(D33+D20)</f>
        <v>1133.0500000000002</v>
      </c>
      <c r="E35" s="39">
        <f t="shared" si="4"/>
        <v>1223.82</v>
      </c>
      <c r="F35" s="39">
        <f t="shared" si="4"/>
        <v>3682.28</v>
      </c>
      <c r="G35" s="39">
        <f t="shared" si="4"/>
        <v>2850.9399999999996</v>
      </c>
      <c r="H35" s="39">
        <f t="shared" si="4"/>
        <v>0</v>
      </c>
      <c r="I35" s="39">
        <f t="shared" si="4"/>
        <v>0</v>
      </c>
      <c r="J35" s="39">
        <f t="shared" si="4"/>
        <v>0</v>
      </c>
      <c r="K35" s="39">
        <f t="shared" si="4"/>
        <v>0</v>
      </c>
      <c r="L35" s="39">
        <f t="shared" si="4"/>
        <v>0</v>
      </c>
      <c r="M35" s="39">
        <f t="shared" si="4"/>
        <v>0</v>
      </c>
      <c r="N35" s="39">
        <f t="shared" si="4"/>
        <v>0</v>
      </c>
      <c r="O35" s="39">
        <f t="shared" si="4"/>
        <v>0</v>
      </c>
      <c r="P35" s="39">
        <f t="shared" si="0"/>
        <v>8890.09</v>
      </c>
      <c r="Q35" s="39">
        <f t="shared" si="1"/>
        <v>15690.91</v>
      </c>
    </row>
    <row r="37" spans="1:17" x14ac:dyDescent="0.25">
      <c r="A37" t="s">
        <v>122</v>
      </c>
      <c r="C37" s="7"/>
    </row>
    <row r="38" spans="1:17" x14ac:dyDescent="0.25">
      <c r="C38" s="7"/>
    </row>
    <row r="40" spans="1:17" x14ac:dyDescent="0.25">
      <c r="A40" s="36" t="s">
        <v>58</v>
      </c>
      <c r="B40" s="6"/>
    </row>
    <row r="41" spans="1:17" x14ac:dyDescent="0.25">
      <c r="B41" s="6"/>
    </row>
    <row r="42" spans="1:17" x14ac:dyDescent="0.25">
      <c r="B42" s="6"/>
    </row>
    <row r="43" spans="1:17" x14ac:dyDescent="0.25">
      <c r="A43" t="s">
        <v>59</v>
      </c>
      <c r="B43" s="6">
        <v>1000</v>
      </c>
    </row>
    <row r="44" spans="1:17" x14ac:dyDescent="0.25">
      <c r="A44" t="s">
        <v>60</v>
      </c>
      <c r="B44" s="6">
        <v>775</v>
      </c>
    </row>
    <row r="45" spans="1:17" x14ac:dyDescent="0.25">
      <c r="A45" t="s">
        <v>61</v>
      </c>
      <c r="B45" s="37">
        <v>-7372.7</v>
      </c>
    </row>
    <row r="46" spans="1:17" x14ac:dyDescent="0.25">
      <c r="A46" t="s">
        <v>29</v>
      </c>
      <c r="B46" s="6">
        <v>1497.38</v>
      </c>
    </row>
    <row r="47" spans="1:17" x14ac:dyDescent="0.25">
      <c r="A47" t="s">
        <v>62</v>
      </c>
      <c r="B47" s="6">
        <v>34112.730000000003</v>
      </c>
    </row>
    <row r="48" spans="1:17" x14ac:dyDescent="0.25">
      <c r="A48" t="s">
        <v>106</v>
      </c>
      <c r="B48" s="6">
        <v>2740</v>
      </c>
    </row>
  </sheetData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974F-B2EF-478A-A8A3-6B835F4D645E}">
  <dimension ref="A1:K35"/>
  <sheetViews>
    <sheetView workbookViewId="0">
      <selection activeCell="E28" sqref="E28"/>
    </sheetView>
  </sheetViews>
  <sheetFormatPr defaultRowHeight="15" x14ac:dyDescent="0.25"/>
  <cols>
    <col min="1" max="1" width="23" style="92" customWidth="1"/>
    <col min="2" max="2" width="16.7109375" style="92" customWidth="1"/>
    <col min="3" max="4" width="9.140625" style="92"/>
    <col min="5" max="5" width="10.140625" style="92" bestFit="1" customWidth="1"/>
    <col min="6" max="6" width="9.140625" style="92"/>
    <col min="7" max="7" width="11.7109375" style="92" customWidth="1"/>
    <col min="8" max="8" width="21.42578125" style="92" bestFit="1" customWidth="1"/>
    <col min="9" max="9" width="10.85546875" style="92" bestFit="1" customWidth="1"/>
    <col min="10" max="10" width="15.140625" style="92" customWidth="1"/>
    <col min="11" max="11" width="9.140625" style="92"/>
    <col min="12" max="12" width="10.140625" style="92" bestFit="1" customWidth="1"/>
    <col min="13" max="16384" width="9.140625" style="92"/>
  </cols>
  <sheetData>
    <row r="1" spans="1:10" x14ac:dyDescent="0.25">
      <c r="B1" s="6"/>
      <c r="C1" s="6"/>
      <c r="D1" s="6"/>
      <c r="E1" s="6"/>
      <c r="F1" s="6"/>
      <c r="G1" s="6"/>
      <c r="H1" s="6"/>
    </row>
    <row r="2" spans="1:10" x14ac:dyDescent="0.25">
      <c r="A2" s="41" t="s">
        <v>30</v>
      </c>
      <c r="B2" s="6"/>
      <c r="C2" s="6"/>
      <c r="D2" s="6"/>
      <c r="E2" s="6"/>
      <c r="F2" s="6"/>
      <c r="G2" s="6"/>
      <c r="H2" s="6"/>
    </row>
    <row r="3" spans="1:10" x14ac:dyDescent="0.25">
      <c r="B3" s="6"/>
      <c r="C3" s="6"/>
      <c r="D3" s="6"/>
      <c r="E3" s="6"/>
      <c r="F3" s="6"/>
      <c r="G3" s="6"/>
      <c r="H3" s="6"/>
    </row>
    <row r="4" spans="1:10" s="62" customFormat="1" ht="45" x14ac:dyDescent="0.25">
      <c r="B4" s="81" t="s">
        <v>31</v>
      </c>
      <c r="C4" s="81" t="s">
        <v>32</v>
      </c>
      <c r="D4" s="81"/>
      <c r="E4" s="81" t="s">
        <v>33</v>
      </c>
      <c r="F4" s="81"/>
      <c r="G4" s="81" t="s">
        <v>93</v>
      </c>
      <c r="H4" s="81"/>
      <c r="I4" s="82" t="s">
        <v>94</v>
      </c>
      <c r="J4" s="82"/>
    </row>
    <row r="5" spans="1:10" s="83" customFormat="1" x14ac:dyDescent="0.25">
      <c r="A5" s="83" t="s">
        <v>54</v>
      </c>
      <c r="B5" s="84">
        <v>4573</v>
      </c>
      <c r="C5" s="84">
        <v>160</v>
      </c>
      <c r="D5" s="84"/>
      <c r="E5" s="84">
        <v>3958</v>
      </c>
      <c r="F5" s="84"/>
      <c r="G5" s="84">
        <v>659.67</v>
      </c>
      <c r="H5" s="84"/>
      <c r="I5" s="84">
        <f>SUM(B5+C5-E5+G5)</f>
        <v>1434.67</v>
      </c>
    </row>
    <row r="6" spans="1:10" x14ac:dyDescent="0.25">
      <c r="B6" s="6"/>
      <c r="C6" s="6"/>
      <c r="D6" s="6"/>
      <c r="E6" s="6"/>
      <c r="F6" s="6"/>
      <c r="G6" s="6"/>
      <c r="H6" s="6"/>
      <c r="I6" s="84"/>
    </row>
    <row r="7" spans="1:10" x14ac:dyDescent="0.25">
      <c r="A7" s="92" t="s">
        <v>62</v>
      </c>
      <c r="B7" s="6">
        <v>34112.730000000003</v>
      </c>
      <c r="C7" s="6"/>
      <c r="D7" s="6"/>
      <c r="E7" s="6"/>
      <c r="F7" s="6"/>
      <c r="G7" s="6"/>
      <c r="H7" s="6"/>
      <c r="I7" s="24">
        <f t="shared" ref="I7:I8" si="0">SUM(B7+C7-E7+G7)</f>
        <v>34112.730000000003</v>
      </c>
    </row>
    <row r="8" spans="1:10" x14ac:dyDescent="0.25">
      <c r="A8" s="92" t="s">
        <v>95</v>
      </c>
      <c r="B8" s="6">
        <v>5500</v>
      </c>
      <c r="C8" s="6"/>
      <c r="D8" s="6"/>
      <c r="E8" s="6">
        <v>2760</v>
      </c>
      <c r="F8" s="6"/>
      <c r="G8" s="6"/>
      <c r="H8" s="6"/>
      <c r="I8" s="24">
        <f t="shared" si="0"/>
        <v>2740</v>
      </c>
    </row>
    <row r="9" spans="1:10" x14ac:dyDescent="0.25">
      <c r="A9" s="92" t="s">
        <v>105</v>
      </c>
      <c r="B9" s="6">
        <v>1000</v>
      </c>
      <c r="C9" s="6"/>
      <c r="D9" s="6"/>
      <c r="E9" s="6"/>
      <c r="F9" s="6"/>
      <c r="G9" s="6"/>
      <c r="H9" s="6"/>
      <c r="I9" s="6"/>
    </row>
    <row r="10" spans="1:10" x14ac:dyDescent="0.25">
      <c r="B10" s="6"/>
      <c r="C10" s="6"/>
      <c r="D10" s="6"/>
      <c r="E10" s="6"/>
      <c r="F10" s="6"/>
      <c r="G10" s="6"/>
      <c r="H10" s="6"/>
      <c r="I10" s="6"/>
    </row>
    <row r="11" spans="1:10" x14ac:dyDescent="0.25">
      <c r="A11" s="41" t="s">
        <v>35</v>
      </c>
      <c r="B11" s="6"/>
      <c r="C11" s="6"/>
      <c r="D11" s="6"/>
      <c r="E11" s="6"/>
      <c r="F11" s="6"/>
      <c r="G11" s="6"/>
      <c r="H11" s="6"/>
      <c r="I11" s="6"/>
    </row>
    <row r="12" spans="1:10" s="43" customFormat="1" x14ac:dyDescent="0.25">
      <c r="A12" s="43" t="s">
        <v>36</v>
      </c>
      <c r="B12" s="85">
        <v>1469.3</v>
      </c>
      <c r="C12" s="86">
        <v>4030</v>
      </c>
      <c r="D12" s="86"/>
      <c r="E12" s="86">
        <v>22872</v>
      </c>
      <c r="F12" s="86"/>
      <c r="G12" s="86">
        <v>3812</v>
      </c>
      <c r="H12" s="86"/>
      <c r="I12" s="86">
        <f>B12+C12-E12+G12</f>
        <v>-13560.7</v>
      </c>
      <c r="J12" s="86"/>
    </row>
    <row r="13" spans="1:10" x14ac:dyDescent="0.25">
      <c r="B13" s="6"/>
      <c r="C13" s="6"/>
      <c r="D13" s="6"/>
      <c r="E13" s="6"/>
      <c r="F13" s="6"/>
      <c r="G13" s="6"/>
      <c r="H13" s="6"/>
      <c r="I13" s="37"/>
      <c r="J13" s="6"/>
    </row>
    <row r="14" spans="1:10" s="87" customFormat="1" x14ac:dyDescent="0.25">
      <c r="A14" s="87" t="s">
        <v>37</v>
      </c>
      <c r="B14" s="88">
        <v>975.69</v>
      </c>
      <c r="C14" s="88">
        <v>753.69</v>
      </c>
      <c r="D14" s="88"/>
      <c r="E14" s="88"/>
      <c r="F14" s="88"/>
      <c r="G14" s="88"/>
      <c r="H14" s="88"/>
      <c r="I14" s="88">
        <f>SUM(B14-C14)</f>
        <v>222</v>
      </c>
    </row>
    <row r="15" spans="1:10" s="87" customFormat="1" x14ac:dyDescent="0.25">
      <c r="A15" s="89">
        <v>43927</v>
      </c>
      <c r="B15" s="88"/>
      <c r="C15" s="88">
        <v>74</v>
      </c>
      <c r="D15" s="88"/>
      <c r="E15" s="88"/>
      <c r="F15" s="88"/>
      <c r="G15" s="88"/>
      <c r="H15" s="88"/>
      <c r="I15" s="88">
        <f>SUM(I14-C15)</f>
        <v>148</v>
      </c>
    </row>
    <row r="16" spans="1:10" s="87" customFormat="1" x14ac:dyDescent="0.25">
      <c r="A16" s="89">
        <v>43957</v>
      </c>
      <c r="B16" s="88"/>
      <c r="C16" s="88">
        <v>74</v>
      </c>
      <c r="D16" s="88"/>
      <c r="E16" s="88"/>
      <c r="F16" s="88"/>
      <c r="G16" s="88"/>
      <c r="H16" s="88"/>
      <c r="I16" s="88">
        <f>SUM(I15-C16)</f>
        <v>74</v>
      </c>
    </row>
    <row r="17" spans="1:11" s="87" customFormat="1" x14ac:dyDescent="0.25">
      <c r="A17" s="89">
        <v>43990</v>
      </c>
      <c r="B17" s="88"/>
      <c r="C17" s="88">
        <v>74</v>
      </c>
      <c r="D17" s="88"/>
      <c r="E17" s="88"/>
      <c r="F17" s="88"/>
      <c r="G17" s="88"/>
      <c r="H17" s="88"/>
      <c r="I17" s="88">
        <f>SUM(I16-C17)</f>
        <v>0</v>
      </c>
      <c r="K17" s="88"/>
    </row>
    <row r="18" spans="1:11" s="87" customFormat="1" x14ac:dyDescent="0.25">
      <c r="A18" s="89">
        <v>43992</v>
      </c>
      <c r="B18" s="88">
        <v>899.59</v>
      </c>
      <c r="C18" s="88"/>
      <c r="D18" s="88" t="s">
        <v>115</v>
      </c>
      <c r="E18" s="88"/>
      <c r="F18" s="88"/>
      <c r="G18" s="88"/>
      <c r="H18" s="88"/>
      <c r="I18" s="88">
        <f>SUM(B18:H18)</f>
        <v>899.59</v>
      </c>
      <c r="K18" s="88"/>
    </row>
    <row r="19" spans="1:11" s="87" customFormat="1" x14ac:dyDescent="0.25">
      <c r="A19" s="89">
        <v>44018</v>
      </c>
      <c r="B19" s="88"/>
      <c r="C19" s="88">
        <v>75.03</v>
      </c>
      <c r="D19" s="88"/>
      <c r="E19" s="88"/>
      <c r="F19" s="88"/>
      <c r="G19" s="88"/>
      <c r="H19" s="88"/>
      <c r="I19" s="88">
        <f>SUM(I18-C19)</f>
        <v>824.56000000000006</v>
      </c>
      <c r="K19" s="88"/>
    </row>
    <row r="20" spans="1:11" s="87" customFormat="1" x14ac:dyDescent="0.25">
      <c r="A20" s="89"/>
      <c r="B20" s="88"/>
      <c r="C20" s="88"/>
      <c r="D20" s="88"/>
      <c r="E20" s="88"/>
      <c r="F20" s="88"/>
      <c r="G20" s="88"/>
      <c r="H20" s="88"/>
      <c r="I20" s="88"/>
      <c r="K20" s="88"/>
    </row>
    <row r="21" spans="1:11" s="87" customFormat="1" x14ac:dyDescent="0.25">
      <c r="A21" s="89"/>
      <c r="B21" s="88"/>
      <c r="C21" s="88"/>
      <c r="D21" s="88"/>
      <c r="E21" s="88"/>
      <c r="F21" s="88"/>
      <c r="G21" s="88"/>
      <c r="H21" s="88"/>
      <c r="I21" s="88"/>
      <c r="K21" s="88"/>
    </row>
    <row r="22" spans="1:11" s="87" customFormat="1" x14ac:dyDescent="0.25">
      <c r="A22" s="89"/>
      <c r="B22" s="88"/>
      <c r="C22" s="88"/>
      <c r="D22" s="88"/>
      <c r="E22" s="88"/>
      <c r="F22" s="88"/>
      <c r="G22" s="88"/>
      <c r="H22" s="88"/>
      <c r="I22" s="88"/>
      <c r="K22" s="88"/>
    </row>
    <row r="23" spans="1:11" s="87" customFormat="1" x14ac:dyDescent="0.25">
      <c r="A23" s="89"/>
      <c r="B23" s="88"/>
      <c r="C23" s="88"/>
      <c r="D23" s="88"/>
      <c r="E23" s="88"/>
      <c r="F23" s="88"/>
      <c r="G23" s="88"/>
      <c r="H23" s="88"/>
      <c r="I23" s="88"/>
      <c r="K23" s="88"/>
    </row>
    <row r="24" spans="1:11" s="34" customFormat="1" x14ac:dyDescent="0.25">
      <c r="A24" s="34" t="s">
        <v>38</v>
      </c>
      <c r="B24" s="37">
        <v>13340</v>
      </c>
      <c r="C24" s="37"/>
      <c r="D24" s="37"/>
      <c r="E24" s="37">
        <v>13764.78</v>
      </c>
      <c r="F24" s="37"/>
      <c r="G24" s="37">
        <v>1356.4</v>
      </c>
      <c r="H24" s="37"/>
      <c r="I24" s="37">
        <f>SUM(B24+C24-E24+G24)</f>
        <v>931.61999999999944</v>
      </c>
    </row>
    <row r="25" spans="1:11" x14ac:dyDescent="0.25">
      <c r="B25" s="6"/>
      <c r="C25" s="6"/>
      <c r="D25" s="6"/>
      <c r="E25" s="6"/>
      <c r="F25" s="6"/>
      <c r="G25" s="6"/>
      <c r="H25" s="6"/>
      <c r="I25" s="37"/>
    </row>
    <row r="26" spans="1:11" s="93" customFormat="1" x14ac:dyDescent="0.25">
      <c r="C26" s="94"/>
      <c r="D26" s="94"/>
      <c r="F26" s="94"/>
      <c r="G26" s="94"/>
      <c r="H26" s="94"/>
    </row>
    <row r="27" spans="1:11" x14ac:dyDescent="0.25">
      <c r="B27" s="6"/>
      <c r="C27" s="6"/>
      <c r="D27" s="6"/>
      <c r="E27" s="6"/>
      <c r="F27" s="6"/>
      <c r="G27" s="6"/>
      <c r="H27" s="6"/>
    </row>
    <row r="28" spans="1:11" s="31" customFormat="1" x14ac:dyDescent="0.25">
      <c r="B28" s="39"/>
      <c r="C28" s="39"/>
      <c r="D28" s="39"/>
      <c r="E28" s="39"/>
      <c r="F28" s="39"/>
      <c r="G28" s="39"/>
      <c r="H28" s="39" t="s">
        <v>96</v>
      </c>
      <c r="I28" s="39">
        <f>SUM(I5:I27)</f>
        <v>27826.47</v>
      </c>
    </row>
    <row r="29" spans="1:11" x14ac:dyDescent="0.25">
      <c r="H29" s="7" t="s">
        <v>100</v>
      </c>
      <c r="I29" s="66">
        <f>SUM(I28-I12)</f>
        <v>41387.17</v>
      </c>
    </row>
    <row r="34" spans="1:9" x14ac:dyDescent="0.25">
      <c r="A34" s="93" t="s">
        <v>114</v>
      </c>
      <c r="B34" s="94">
        <v>27548.59</v>
      </c>
      <c r="E34" s="94">
        <v>1315.22</v>
      </c>
      <c r="I34" s="94">
        <f>SUM(B34+C34-E34+G34)</f>
        <v>26233.37</v>
      </c>
    </row>
    <row r="35" spans="1:9" x14ac:dyDescent="0.25">
      <c r="A35" s="95" t="s">
        <v>121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C4D-EF42-473C-9789-3C484B69697C}">
  <dimension ref="A1:J94"/>
  <sheetViews>
    <sheetView topLeftCell="A82" workbookViewId="0">
      <selection activeCell="B97" sqref="B97"/>
    </sheetView>
  </sheetViews>
  <sheetFormatPr defaultRowHeight="15" x14ac:dyDescent="0.25"/>
  <cols>
    <col min="1" max="1" width="15.5703125" style="13" customWidth="1"/>
    <col min="2" max="2" width="27" customWidth="1"/>
    <col min="3" max="3" width="10.7109375" bestFit="1" customWidth="1"/>
    <col min="6" max="6" width="14.7109375" style="6" customWidth="1"/>
    <col min="11" max="11" width="10.140625" bestFit="1" customWidth="1"/>
  </cols>
  <sheetData>
    <row r="1" spans="1:10" ht="21" x14ac:dyDescent="0.35">
      <c r="A1" s="68" t="s">
        <v>0</v>
      </c>
      <c r="B1" s="1"/>
      <c r="C1" s="1"/>
      <c r="D1" s="1"/>
      <c r="E1" s="1"/>
    </row>
    <row r="3" spans="1:10" x14ac:dyDescent="0.25">
      <c r="C3" s="36" t="s">
        <v>123</v>
      </c>
    </row>
    <row r="5" spans="1:10" s="45" customFormat="1" x14ac:dyDescent="0.25">
      <c r="A5" s="70" t="s">
        <v>76</v>
      </c>
      <c r="F5" s="48">
        <v>47528.55</v>
      </c>
    </row>
    <row r="6" spans="1:10" x14ac:dyDescent="0.25">
      <c r="E6" s="10"/>
      <c r="F6" s="11"/>
      <c r="G6" s="10"/>
      <c r="H6" s="10"/>
      <c r="I6" s="10"/>
      <c r="J6" s="10"/>
    </row>
    <row r="7" spans="1:10" s="30" customFormat="1" x14ac:dyDescent="0.25">
      <c r="A7" s="71" t="s">
        <v>40</v>
      </c>
      <c r="E7" s="46"/>
      <c r="F7" s="47"/>
      <c r="G7" s="46"/>
      <c r="H7" s="46"/>
      <c r="I7" s="46"/>
      <c r="J7" s="46"/>
    </row>
    <row r="8" spans="1:10" s="7" customFormat="1" x14ac:dyDescent="0.25">
      <c r="A8" s="26" t="s">
        <v>103</v>
      </c>
      <c r="B8" s="7" t="s">
        <v>77</v>
      </c>
      <c r="F8" s="28" t="s">
        <v>78</v>
      </c>
      <c r="G8" s="27"/>
      <c r="H8" s="27"/>
      <c r="I8" s="27"/>
      <c r="J8" s="27"/>
    </row>
    <row r="9" spans="1:10" x14ac:dyDescent="0.25">
      <c r="A9" s="78"/>
      <c r="B9" s="7"/>
      <c r="C9" s="7"/>
      <c r="D9" s="7"/>
      <c r="E9" s="7"/>
      <c r="F9" s="28"/>
      <c r="G9" s="10"/>
      <c r="H9" s="10"/>
      <c r="I9" s="10"/>
      <c r="J9" s="10"/>
    </row>
    <row r="10" spans="1:10" s="29" customFormat="1" x14ac:dyDescent="0.25">
      <c r="A10" s="78">
        <v>43943</v>
      </c>
      <c r="B10" s="29" t="s">
        <v>92</v>
      </c>
      <c r="F10" s="23">
        <v>4.8</v>
      </c>
      <c r="G10" s="79"/>
      <c r="H10" s="79"/>
      <c r="I10" s="79"/>
      <c r="J10" s="79"/>
    </row>
    <row r="11" spans="1:10" s="29" customFormat="1" x14ac:dyDescent="0.25">
      <c r="A11" s="78">
        <v>43943</v>
      </c>
      <c r="B11" s="29" t="s">
        <v>82</v>
      </c>
      <c r="F11" s="23">
        <v>156</v>
      </c>
      <c r="G11" s="79"/>
      <c r="H11" s="79"/>
      <c r="I11" s="79"/>
      <c r="J11" s="79"/>
    </row>
    <row r="12" spans="1:10" s="29" customFormat="1" x14ac:dyDescent="0.25">
      <c r="A12" s="78">
        <v>43943</v>
      </c>
      <c r="B12" s="78" t="s">
        <v>83</v>
      </c>
      <c r="F12" s="23">
        <v>41.44</v>
      </c>
      <c r="G12" s="79"/>
      <c r="H12" s="79"/>
      <c r="I12" s="79"/>
      <c r="J12" s="79"/>
    </row>
    <row r="13" spans="1:10" s="29" customFormat="1" x14ac:dyDescent="0.25">
      <c r="A13" s="78">
        <v>43943</v>
      </c>
      <c r="B13" s="29" t="s">
        <v>104</v>
      </c>
      <c r="F13" s="23">
        <v>398.77</v>
      </c>
      <c r="G13" s="79"/>
      <c r="H13" s="79"/>
      <c r="I13" s="79"/>
      <c r="J13" s="79"/>
    </row>
    <row r="14" spans="1:10" s="29" customFormat="1" x14ac:dyDescent="0.25">
      <c r="A14" s="78">
        <v>43943</v>
      </c>
      <c r="B14" s="29" t="s">
        <v>84</v>
      </c>
      <c r="F14" s="23">
        <v>84</v>
      </c>
      <c r="G14" s="79"/>
      <c r="H14" s="79"/>
      <c r="I14" s="79"/>
      <c r="J14" s="79"/>
    </row>
    <row r="15" spans="1:10" s="29" customFormat="1" x14ac:dyDescent="0.25">
      <c r="A15" s="78">
        <v>43943</v>
      </c>
      <c r="B15" s="29" t="s">
        <v>85</v>
      </c>
      <c r="F15" s="23">
        <v>14.4</v>
      </c>
      <c r="G15" s="79"/>
      <c r="H15" s="79"/>
      <c r="I15" s="79"/>
      <c r="J15" s="79"/>
    </row>
    <row r="16" spans="1:10" s="29" customFormat="1" x14ac:dyDescent="0.25">
      <c r="A16" s="78">
        <v>43943</v>
      </c>
      <c r="B16" s="29" t="s">
        <v>86</v>
      </c>
      <c r="F16" s="23">
        <v>252.6</v>
      </c>
      <c r="G16" s="79"/>
      <c r="H16" s="79"/>
      <c r="I16" s="79"/>
      <c r="J16" s="79"/>
    </row>
    <row r="17" spans="1:10" s="29" customFormat="1" x14ac:dyDescent="0.25">
      <c r="A17" s="78">
        <v>43943</v>
      </c>
      <c r="B17" s="29" t="s">
        <v>87</v>
      </c>
      <c r="F17" s="23">
        <v>149.76</v>
      </c>
      <c r="G17" s="79"/>
      <c r="H17" s="79"/>
      <c r="I17" s="79"/>
      <c r="J17" s="79"/>
    </row>
    <row r="18" spans="1:10" s="29" customFormat="1" x14ac:dyDescent="0.25">
      <c r="A18" s="78">
        <v>43943</v>
      </c>
      <c r="B18" s="29" t="s">
        <v>88</v>
      </c>
      <c r="F18" s="23">
        <v>14.55</v>
      </c>
      <c r="G18" s="79"/>
      <c r="H18" s="79"/>
      <c r="I18" s="79"/>
      <c r="J18" s="79"/>
    </row>
    <row r="19" spans="1:10" s="29" customFormat="1" x14ac:dyDescent="0.25">
      <c r="A19" s="78">
        <v>43943</v>
      </c>
      <c r="B19" s="29" t="s">
        <v>89</v>
      </c>
      <c r="F19" s="23">
        <v>16.73</v>
      </c>
      <c r="G19" s="79"/>
      <c r="H19" s="79"/>
      <c r="I19" s="79"/>
      <c r="J19" s="79"/>
    </row>
    <row r="20" spans="1:10" s="29" customFormat="1" x14ac:dyDescent="0.25">
      <c r="A20" s="78">
        <v>43963</v>
      </c>
      <c r="B20" s="29" t="s">
        <v>101</v>
      </c>
      <c r="F20" s="23">
        <v>100</v>
      </c>
      <c r="G20" s="79"/>
      <c r="H20" s="79"/>
      <c r="I20" s="79"/>
      <c r="J20" s="79"/>
    </row>
    <row r="21" spans="1:10" s="29" customFormat="1" x14ac:dyDescent="0.25">
      <c r="A21" s="78">
        <v>43963</v>
      </c>
      <c r="B21" s="29" t="s">
        <v>102</v>
      </c>
      <c r="F21" s="23">
        <v>2760</v>
      </c>
      <c r="G21" s="79"/>
      <c r="H21" s="79"/>
      <c r="I21" s="79"/>
      <c r="J21" s="79"/>
    </row>
    <row r="22" spans="1:10" s="29" customFormat="1" x14ac:dyDescent="0.25">
      <c r="A22" s="78">
        <v>43963</v>
      </c>
      <c r="B22" s="29" t="s">
        <v>55</v>
      </c>
      <c r="F22" s="23">
        <v>438</v>
      </c>
      <c r="G22" s="79"/>
      <c r="H22" s="79"/>
      <c r="I22" s="79"/>
      <c r="J22" s="79"/>
    </row>
    <row r="23" spans="1:10" s="29" customFormat="1" x14ac:dyDescent="0.25">
      <c r="A23" s="78">
        <v>43963</v>
      </c>
      <c r="B23" s="29" t="s">
        <v>92</v>
      </c>
      <c r="F23" s="23">
        <v>4.8</v>
      </c>
      <c r="G23" s="79"/>
      <c r="H23" s="79"/>
      <c r="I23" s="79"/>
      <c r="J23" s="79"/>
    </row>
    <row r="24" spans="1:10" s="29" customFormat="1" x14ac:dyDescent="0.25">
      <c r="A24" s="78">
        <v>43963</v>
      </c>
      <c r="B24" s="29" t="s">
        <v>104</v>
      </c>
      <c r="F24" s="23">
        <v>547.5</v>
      </c>
      <c r="G24" s="79"/>
      <c r="H24" s="79"/>
      <c r="I24" s="79"/>
      <c r="J24" s="79"/>
    </row>
    <row r="25" spans="1:10" s="29" customFormat="1" x14ac:dyDescent="0.25">
      <c r="A25" s="78">
        <v>43963</v>
      </c>
      <c r="B25" s="29" t="s">
        <v>84</v>
      </c>
      <c r="F25" s="23">
        <v>133.52000000000001</v>
      </c>
      <c r="G25" s="79"/>
      <c r="H25" s="79"/>
      <c r="I25" s="79"/>
      <c r="J25" s="79"/>
    </row>
    <row r="26" spans="1:10" s="29" customFormat="1" x14ac:dyDescent="0.25">
      <c r="A26" s="78">
        <v>43983</v>
      </c>
      <c r="B26" s="29" t="s">
        <v>107</v>
      </c>
      <c r="F26" s="23">
        <v>1315.22</v>
      </c>
      <c r="G26" s="79"/>
      <c r="H26" s="79"/>
      <c r="I26" s="79"/>
      <c r="J26" s="79"/>
    </row>
    <row r="27" spans="1:10" s="29" customFormat="1" x14ac:dyDescent="0.25">
      <c r="A27" s="78">
        <v>43992</v>
      </c>
      <c r="B27" s="29" t="s">
        <v>108</v>
      </c>
      <c r="F27" s="23">
        <v>160</v>
      </c>
      <c r="G27" s="79"/>
      <c r="H27" s="79"/>
      <c r="I27" s="79"/>
      <c r="J27" s="79"/>
    </row>
    <row r="28" spans="1:10" s="29" customFormat="1" x14ac:dyDescent="0.25">
      <c r="A28" s="78">
        <v>43992</v>
      </c>
      <c r="B28" s="29" t="s">
        <v>109</v>
      </c>
      <c r="F28" s="23">
        <v>115.2</v>
      </c>
      <c r="G28" s="79"/>
      <c r="H28" s="79"/>
      <c r="I28" s="79"/>
      <c r="J28" s="79"/>
    </row>
    <row r="29" spans="1:10" s="29" customFormat="1" x14ac:dyDescent="0.25">
      <c r="A29" s="78">
        <v>43992</v>
      </c>
      <c r="B29" s="29" t="s">
        <v>84</v>
      </c>
      <c r="F29" s="23">
        <v>130.80000000000001</v>
      </c>
      <c r="G29" s="79"/>
      <c r="H29" s="79"/>
      <c r="I29" s="79"/>
      <c r="J29" s="79"/>
    </row>
    <row r="30" spans="1:10" s="29" customFormat="1" x14ac:dyDescent="0.25">
      <c r="A30" s="78">
        <v>43992</v>
      </c>
      <c r="B30" s="29" t="s">
        <v>104</v>
      </c>
      <c r="F30" s="23">
        <v>558.41</v>
      </c>
      <c r="G30" s="79"/>
      <c r="H30" s="79"/>
      <c r="I30" s="79"/>
      <c r="J30" s="79"/>
    </row>
    <row r="31" spans="1:10" s="29" customFormat="1" x14ac:dyDescent="0.25">
      <c r="A31" s="78">
        <v>43992</v>
      </c>
      <c r="B31" s="29" t="s">
        <v>110</v>
      </c>
      <c r="F31" s="23">
        <v>312</v>
      </c>
      <c r="G31" s="79"/>
      <c r="H31" s="79"/>
      <c r="I31" s="79"/>
      <c r="J31" s="79"/>
    </row>
    <row r="32" spans="1:10" s="29" customFormat="1" x14ac:dyDescent="0.25">
      <c r="A32" s="78">
        <v>43992</v>
      </c>
      <c r="B32" s="29" t="s">
        <v>111</v>
      </c>
      <c r="F32" s="23">
        <v>899.59</v>
      </c>
      <c r="G32" s="79"/>
      <c r="H32" s="79"/>
      <c r="I32" s="79"/>
      <c r="J32" s="79"/>
    </row>
    <row r="33" spans="1:10" s="29" customFormat="1" x14ac:dyDescent="0.25">
      <c r="A33" s="78">
        <v>43992</v>
      </c>
      <c r="B33" s="29" t="s">
        <v>92</v>
      </c>
      <c r="F33" s="23">
        <v>4.8</v>
      </c>
      <c r="G33" s="79"/>
      <c r="H33" s="79"/>
      <c r="I33" s="79"/>
      <c r="J33" s="79"/>
    </row>
    <row r="34" spans="1:10" s="29" customFormat="1" x14ac:dyDescent="0.25">
      <c r="A34" s="78">
        <v>43992</v>
      </c>
      <c r="B34" s="29" t="s">
        <v>112</v>
      </c>
      <c r="F34" s="23">
        <v>957.07</v>
      </c>
      <c r="G34" s="79"/>
      <c r="H34" s="79"/>
      <c r="I34" s="79"/>
      <c r="J34" s="79"/>
    </row>
    <row r="35" spans="1:10" s="29" customFormat="1" x14ac:dyDescent="0.25">
      <c r="A35" s="78">
        <v>43992</v>
      </c>
      <c r="B35" s="29" t="s">
        <v>113</v>
      </c>
      <c r="F35" s="23">
        <v>28.78</v>
      </c>
      <c r="G35" s="79"/>
      <c r="H35" s="79"/>
      <c r="I35" s="79"/>
      <c r="J35" s="79"/>
    </row>
    <row r="36" spans="1:10" s="29" customFormat="1" x14ac:dyDescent="0.25">
      <c r="A36" s="78">
        <v>43993</v>
      </c>
      <c r="B36" s="29" t="s">
        <v>116</v>
      </c>
      <c r="F36" s="23">
        <v>100</v>
      </c>
      <c r="G36" s="79"/>
      <c r="H36" s="79"/>
      <c r="I36" s="79"/>
      <c r="J36" s="79"/>
    </row>
    <row r="37" spans="1:10" s="29" customFormat="1" x14ac:dyDescent="0.25">
      <c r="A37" s="78">
        <v>44026</v>
      </c>
      <c r="B37" s="29" t="s">
        <v>117</v>
      </c>
      <c r="F37" s="23">
        <v>151.19999999999999</v>
      </c>
      <c r="G37" s="79"/>
      <c r="H37" s="79"/>
      <c r="I37" s="79"/>
      <c r="J37" s="79"/>
    </row>
    <row r="38" spans="1:10" s="29" customFormat="1" x14ac:dyDescent="0.25">
      <c r="A38" s="78">
        <v>44026</v>
      </c>
      <c r="B38" s="29" t="s">
        <v>92</v>
      </c>
      <c r="F38" s="23">
        <v>4.8</v>
      </c>
      <c r="G38" s="79"/>
      <c r="H38" s="79"/>
      <c r="I38" s="79"/>
      <c r="J38" s="79"/>
    </row>
    <row r="39" spans="1:10" s="29" customFormat="1" x14ac:dyDescent="0.25">
      <c r="A39" s="78">
        <v>44026</v>
      </c>
      <c r="B39" s="29" t="s">
        <v>104</v>
      </c>
      <c r="F39" s="23">
        <v>572.95000000000005</v>
      </c>
      <c r="G39" s="79"/>
      <c r="H39" s="79"/>
      <c r="I39" s="79"/>
      <c r="J39" s="79"/>
    </row>
    <row r="40" spans="1:10" s="29" customFormat="1" x14ac:dyDescent="0.25">
      <c r="A40" s="78">
        <v>44026</v>
      </c>
      <c r="B40" s="29" t="s">
        <v>84</v>
      </c>
      <c r="F40" s="23">
        <v>130.6</v>
      </c>
      <c r="G40" s="79"/>
      <c r="H40" s="79"/>
      <c r="I40" s="79"/>
      <c r="J40" s="79"/>
    </row>
    <row r="41" spans="1:10" s="29" customFormat="1" x14ac:dyDescent="0.25">
      <c r="A41" s="78">
        <v>44026</v>
      </c>
      <c r="B41" s="29" t="s">
        <v>113</v>
      </c>
      <c r="F41" s="23">
        <v>14.39</v>
      </c>
      <c r="G41" s="79"/>
      <c r="H41" s="79"/>
      <c r="I41" s="79"/>
      <c r="J41" s="79"/>
    </row>
    <row r="42" spans="1:10" s="29" customFormat="1" x14ac:dyDescent="0.25">
      <c r="A42" s="78">
        <v>44026</v>
      </c>
      <c r="B42" s="29" t="s">
        <v>118</v>
      </c>
      <c r="F42" s="23">
        <v>282</v>
      </c>
      <c r="G42" s="79"/>
      <c r="H42" s="79"/>
      <c r="I42" s="79"/>
      <c r="J42" s="79"/>
    </row>
    <row r="43" spans="1:10" s="29" customFormat="1" x14ac:dyDescent="0.25">
      <c r="A43" s="78">
        <v>44026</v>
      </c>
      <c r="B43" s="29" t="s">
        <v>119</v>
      </c>
      <c r="F43" s="23">
        <v>195</v>
      </c>
      <c r="G43" s="79"/>
      <c r="H43" s="79"/>
      <c r="I43" s="79"/>
      <c r="J43" s="79"/>
    </row>
    <row r="44" spans="1:10" s="29" customFormat="1" x14ac:dyDescent="0.25">
      <c r="A44" s="78">
        <v>44026</v>
      </c>
      <c r="B44" s="29" t="s">
        <v>120</v>
      </c>
      <c r="F44" s="23">
        <v>1500</v>
      </c>
      <c r="G44" s="79"/>
      <c r="H44" s="79"/>
      <c r="I44" s="79"/>
      <c r="J44" s="79"/>
    </row>
    <row r="45" spans="1:10" s="29" customFormat="1" x14ac:dyDescent="0.25">
      <c r="A45" s="78"/>
      <c r="F45" s="23"/>
      <c r="G45" s="79"/>
      <c r="H45" s="79"/>
      <c r="I45" s="79"/>
      <c r="J45" s="79"/>
    </row>
    <row r="46" spans="1:10" s="29" customFormat="1" x14ac:dyDescent="0.25">
      <c r="A46" s="78"/>
      <c r="F46" s="23"/>
      <c r="G46" s="79"/>
      <c r="H46" s="79"/>
      <c r="I46" s="79"/>
      <c r="J46" s="79"/>
    </row>
    <row r="47" spans="1:10" s="29" customFormat="1" x14ac:dyDescent="0.25">
      <c r="A47" s="78"/>
      <c r="F47" s="23"/>
      <c r="G47" s="79"/>
      <c r="H47" s="79"/>
      <c r="I47" s="79"/>
      <c r="J47" s="79"/>
    </row>
    <row r="48" spans="1:10" s="7" customFormat="1" x14ac:dyDescent="0.25">
      <c r="A48" s="26"/>
      <c r="C48" s="66" t="s">
        <v>80</v>
      </c>
      <c r="D48" s="55"/>
      <c r="E48" s="55"/>
      <c r="F48" s="28">
        <f>SUM(F9:F44)</f>
        <v>12549.68</v>
      </c>
      <c r="G48" s="27"/>
      <c r="H48" s="27"/>
      <c r="I48" s="27"/>
      <c r="J48" s="27"/>
    </row>
    <row r="49" spans="1:10" x14ac:dyDescent="0.25">
      <c r="F49" s="6">
        <v>0</v>
      </c>
      <c r="G49" s="10"/>
      <c r="H49" s="10"/>
      <c r="I49" s="10"/>
      <c r="J49" s="10"/>
    </row>
    <row r="50" spans="1:10" s="30" customFormat="1" x14ac:dyDescent="0.25">
      <c r="A50" s="71" t="s">
        <v>41</v>
      </c>
      <c r="E50" s="46"/>
      <c r="F50" s="47"/>
      <c r="G50" s="46"/>
      <c r="H50" s="46"/>
      <c r="I50" s="46"/>
      <c r="J50" s="46"/>
    </row>
    <row r="51" spans="1:10" s="7" customFormat="1" x14ac:dyDescent="0.25">
      <c r="A51" s="26" t="s">
        <v>50</v>
      </c>
      <c r="B51" s="7" t="s">
        <v>77</v>
      </c>
      <c r="E51" s="27"/>
      <c r="F51" s="28" t="s">
        <v>79</v>
      </c>
      <c r="G51" s="25"/>
      <c r="H51" s="25"/>
      <c r="I51" s="25"/>
      <c r="J51" s="25"/>
    </row>
    <row r="52" spans="1:10" s="29" customFormat="1" x14ac:dyDescent="0.25">
      <c r="A52" s="78">
        <v>43922</v>
      </c>
      <c r="B52" s="29" t="s">
        <v>51</v>
      </c>
      <c r="E52" s="79"/>
      <c r="F52" s="23">
        <v>12790.5</v>
      </c>
      <c r="G52" s="80"/>
      <c r="H52" s="80"/>
      <c r="I52" s="80"/>
      <c r="J52" s="80"/>
    </row>
    <row r="53" spans="1:10" s="29" customFormat="1" x14ac:dyDescent="0.25">
      <c r="A53" s="78">
        <v>43927</v>
      </c>
      <c r="B53" s="29" t="s">
        <v>90</v>
      </c>
      <c r="E53" s="79"/>
      <c r="F53" s="23">
        <v>74</v>
      </c>
      <c r="G53" s="80"/>
      <c r="H53" s="80"/>
      <c r="I53" s="80"/>
      <c r="J53" s="80"/>
    </row>
    <row r="54" spans="1:10" s="29" customFormat="1" x14ac:dyDescent="0.25">
      <c r="A54" s="78">
        <v>43927</v>
      </c>
      <c r="B54" s="29" t="s">
        <v>91</v>
      </c>
      <c r="E54" s="79"/>
      <c r="F54" s="23">
        <v>20</v>
      </c>
      <c r="G54" s="80"/>
      <c r="H54" s="80"/>
      <c r="I54" s="80"/>
      <c r="J54" s="80"/>
    </row>
    <row r="55" spans="1:10" s="29" customFormat="1" x14ac:dyDescent="0.25">
      <c r="A55" s="78">
        <v>43957</v>
      </c>
      <c r="B55" s="29" t="s">
        <v>90</v>
      </c>
      <c r="E55" s="79"/>
      <c r="F55" s="23">
        <v>74</v>
      </c>
      <c r="G55" s="80"/>
      <c r="H55" s="80"/>
      <c r="I55" s="80"/>
      <c r="J55" s="80"/>
    </row>
    <row r="56" spans="1:10" s="29" customFormat="1" x14ac:dyDescent="0.25">
      <c r="A56" s="78">
        <v>43988</v>
      </c>
      <c r="B56" s="29" t="s">
        <v>90</v>
      </c>
      <c r="E56" s="79"/>
      <c r="F56" s="23">
        <v>74</v>
      </c>
      <c r="G56" s="80"/>
      <c r="H56" s="80"/>
      <c r="I56" s="80"/>
      <c r="J56" s="80"/>
    </row>
    <row r="57" spans="1:10" s="29" customFormat="1" x14ac:dyDescent="0.25">
      <c r="A57" s="78">
        <v>44018</v>
      </c>
      <c r="B57" s="29" t="s">
        <v>90</v>
      </c>
      <c r="E57" s="79"/>
      <c r="F57" s="23">
        <v>75.03</v>
      </c>
      <c r="G57" s="80"/>
      <c r="H57" s="80"/>
      <c r="I57" s="80"/>
      <c r="J57" s="80"/>
    </row>
    <row r="58" spans="1:10" s="29" customFormat="1" x14ac:dyDescent="0.25">
      <c r="A58" s="78"/>
      <c r="E58" s="79"/>
      <c r="F58" s="23"/>
      <c r="G58" s="80"/>
      <c r="H58" s="80"/>
      <c r="I58" s="80"/>
      <c r="J58" s="80"/>
    </row>
    <row r="59" spans="1:10" s="29" customFormat="1" x14ac:dyDescent="0.25">
      <c r="A59" s="78"/>
      <c r="E59" s="79"/>
      <c r="F59" s="23"/>
      <c r="G59" s="80"/>
      <c r="H59" s="80"/>
      <c r="I59" s="80"/>
      <c r="J59" s="80"/>
    </row>
    <row r="60" spans="1:10" s="29" customFormat="1" x14ac:dyDescent="0.25">
      <c r="A60" s="78"/>
      <c r="E60" s="79"/>
      <c r="F60" s="23"/>
      <c r="G60" s="80"/>
      <c r="H60" s="80"/>
      <c r="I60" s="80"/>
      <c r="J60" s="80"/>
    </row>
    <row r="61" spans="1:10" s="7" customFormat="1" x14ac:dyDescent="0.25">
      <c r="A61" s="26"/>
      <c r="C61" s="7" t="s">
        <v>42</v>
      </c>
      <c r="F61" s="28">
        <f>SUM(F51:F59)</f>
        <v>13107.53</v>
      </c>
      <c r="G61" s="57"/>
      <c r="H61" s="57"/>
      <c r="I61" s="57"/>
      <c r="J61" s="57"/>
    </row>
    <row r="62" spans="1:10" x14ac:dyDescent="0.25">
      <c r="C62" t="s">
        <v>43</v>
      </c>
      <c r="F62" s="14">
        <f>SUM(F48+F61)</f>
        <v>25657.21</v>
      </c>
      <c r="G62" s="5"/>
      <c r="I62" s="5"/>
      <c r="J62" s="5"/>
    </row>
    <row r="63" spans="1:10" x14ac:dyDescent="0.25">
      <c r="B63" s="13"/>
      <c r="D63" s="15"/>
      <c r="E63" s="16"/>
      <c r="F63" s="17"/>
      <c r="G63" s="5"/>
      <c r="I63" s="5"/>
      <c r="J63" s="5"/>
    </row>
    <row r="64" spans="1:10" x14ac:dyDescent="0.25">
      <c r="A64" s="3"/>
      <c r="G64" s="16"/>
      <c r="H64" s="18"/>
      <c r="I64" s="18"/>
      <c r="J64" s="18"/>
    </row>
    <row r="65" spans="1:10" x14ac:dyDescent="0.25">
      <c r="A65" s="3"/>
      <c r="G65" s="16"/>
      <c r="H65" s="19"/>
      <c r="J65" s="18"/>
    </row>
    <row r="66" spans="1:10" s="31" customFormat="1" x14ac:dyDescent="0.25">
      <c r="A66" s="72" t="s">
        <v>124</v>
      </c>
      <c r="B66" s="49"/>
      <c r="C66" s="49"/>
      <c r="D66" s="49"/>
      <c r="E66" s="49"/>
      <c r="F66" s="50">
        <f>SUM(F5-F48+F61)</f>
        <v>48086.400000000001</v>
      </c>
      <c r="G66" s="51"/>
      <c r="H66" s="52"/>
      <c r="J66" s="53"/>
    </row>
    <row r="67" spans="1:10" x14ac:dyDescent="0.25">
      <c r="A67" s="73"/>
      <c r="B67" s="2"/>
      <c r="C67" s="2"/>
      <c r="D67" s="2"/>
      <c r="H67" s="10"/>
      <c r="I67" s="10"/>
      <c r="J67" s="10"/>
    </row>
    <row r="68" spans="1:10" s="30" customFormat="1" x14ac:dyDescent="0.25">
      <c r="A68" s="71" t="s">
        <v>44</v>
      </c>
      <c r="C68" s="54"/>
      <c r="F68" s="35"/>
      <c r="H68" s="46"/>
      <c r="I68" s="46"/>
      <c r="J68" s="46"/>
    </row>
    <row r="69" spans="1:10" x14ac:dyDescent="0.25">
      <c r="B69" s="20"/>
      <c r="H69" s="10"/>
      <c r="I69" s="10"/>
      <c r="J69" s="10"/>
    </row>
    <row r="70" spans="1:10" x14ac:dyDescent="0.25">
      <c r="B70" s="20"/>
      <c r="H70" s="10"/>
      <c r="I70" s="10"/>
      <c r="J70" s="10"/>
    </row>
    <row r="71" spans="1:10" x14ac:dyDescent="0.25">
      <c r="H71" s="12"/>
      <c r="I71" s="10"/>
      <c r="J71" s="10"/>
    </row>
    <row r="72" spans="1:10" x14ac:dyDescent="0.25">
      <c r="H72" s="12"/>
      <c r="I72" s="10"/>
      <c r="J72" s="10"/>
    </row>
    <row r="73" spans="1:10" x14ac:dyDescent="0.25">
      <c r="H73" s="12"/>
      <c r="I73" s="10"/>
      <c r="J73" s="10"/>
    </row>
    <row r="74" spans="1:10" x14ac:dyDescent="0.25">
      <c r="H74" s="12"/>
      <c r="I74" s="10"/>
      <c r="J74" s="10"/>
    </row>
    <row r="75" spans="1:10" s="7" customFormat="1" x14ac:dyDescent="0.25">
      <c r="A75" s="26"/>
      <c r="C75" s="28"/>
      <c r="E75" s="7" t="s">
        <v>45</v>
      </c>
      <c r="F75" s="28">
        <f>SUM(F69:F74)</f>
        <v>0</v>
      </c>
      <c r="H75" s="56"/>
      <c r="I75" s="27"/>
      <c r="J75" s="27"/>
    </row>
    <row r="76" spans="1:10" s="58" customFormat="1" x14ac:dyDescent="0.25">
      <c r="A76" s="74"/>
      <c r="C76" s="59"/>
      <c r="E76" s="58" t="s">
        <v>46</v>
      </c>
      <c r="F76" s="59">
        <f>SUM(F66-F75)</f>
        <v>48086.400000000001</v>
      </c>
      <c r="H76" s="60"/>
      <c r="I76" s="61"/>
      <c r="J76" s="61"/>
    </row>
    <row r="77" spans="1:10" s="30" customFormat="1" x14ac:dyDescent="0.25">
      <c r="A77" s="75" t="s">
        <v>47</v>
      </c>
      <c r="F77" s="35"/>
      <c r="H77" s="46"/>
    </row>
    <row r="78" spans="1:10" x14ac:dyDescent="0.25">
      <c r="H78" s="10"/>
    </row>
    <row r="79" spans="1:10" x14ac:dyDescent="0.25">
      <c r="A79" s="3" t="s">
        <v>81</v>
      </c>
      <c r="B79" s="2"/>
      <c r="C79" s="2"/>
      <c r="D79" s="2"/>
      <c r="E79" s="21"/>
      <c r="F79" s="9">
        <f>SUM(F5)</f>
        <v>47528.55</v>
      </c>
      <c r="H79" s="10"/>
    </row>
    <row r="80" spans="1:10" x14ac:dyDescent="0.25">
      <c r="A80" s="3" t="s">
        <v>48</v>
      </c>
      <c r="B80" s="2"/>
      <c r="C80" s="2"/>
      <c r="D80" s="2"/>
      <c r="E80" s="2"/>
      <c r="F80" s="6">
        <f>SUM(F61)</f>
        <v>13107.53</v>
      </c>
    </row>
    <row r="81" spans="1:8" x14ac:dyDescent="0.25">
      <c r="A81" s="3" t="s">
        <v>49</v>
      </c>
      <c r="B81" s="2"/>
      <c r="C81" s="2"/>
      <c r="D81" s="2"/>
      <c r="E81" s="2"/>
      <c r="F81" s="23">
        <f>SUM(F48)</f>
        <v>12549.68</v>
      </c>
      <c r="H81" s="4"/>
    </row>
    <row r="82" spans="1:8" x14ac:dyDescent="0.25">
      <c r="A82" s="3"/>
      <c r="B82" s="2"/>
      <c r="C82" s="2"/>
      <c r="D82" s="2"/>
      <c r="E82" s="2"/>
      <c r="F82" s="8"/>
    </row>
    <row r="83" spans="1:8" s="44" customFormat="1" x14ac:dyDescent="0.25">
      <c r="A83" s="64" t="s">
        <v>125</v>
      </c>
      <c r="B83" s="63"/>
      <c r="C83" s="64"/>
      <c r="F83" s="65">
        <f>SUM(F79+F80-F81)</f>
        <v>48086.400000000001</v>
      </c>
    </row>
    <row r="85" spans="1:8" s="40" customFormat="1" x14ac:dyDescent="0.25">
      <c r="A85" s="76" t="s">
        <v>56</v>
      </c>
      <c r="B85" s="69"/>
      <c r="C85" s="41"/>
      <c r="D85" s="41"/>
      <c r="F85" s="67"/>
    </row>
    <row r="86" spans="1:8" x14ac:dyDescent="0.25">
      <c r="A86" s="77"/>
      <c r="B86" s="10"/>
    </row>
    <row r="87" spans="1:8" s="29" customFormat="1" x14ac:dyDescent="0.25">
      <c r="A87" s="13" t="s">
        <v>97</v>
      </c>
      <c r="B87" s="90">
        <v>1434.67</v>
      </c>
      <c r="C87"/>
      <c r="F87" s="23"/>
    </row>
    <row r="88" spans="1:8" x14ac:dyDescent="0.25">
      <c r="A88" s="13" t="s">
        <v>98</v>
      </c>
      <c r="B88" s="6">
        <v>-13560.7</v>
      </c>
      <c r="C88" t="s">
        <v>99</v>
      </c>
    </row>
    <row r="89" spans="1:8" x14ac:dyDescent="0.25">
      <c r="A89" s="13" t="s">
        <v>29</v>
      </c>
      <c r="B89" s="6">
        <v>931.62</v>
      </c>
    </row>
    <row r="90" spans="1:8" x14ac:dyDescent="0.25">
      <c r="A90" s="13" t="s">
        <v>62</v>
      </c>
      <c r="B90" s="6">
        <v>34112.730000000003</v>
      </c>
    </row>
    <row r="91" spans="1:8" x14ac:dyDescent="0.25">
      <c r="A91" s="13" t="s">
        <v>95</v>
      </c>
      <c r="B91" s="6">
        <v>2740</v>
      </c>
    </row>
    <row r="92" spans="1:8" x14ac:dyDescent="0.25">
      <c r="A92" s="13" t="s">
        <v>59</v>
      </c>
      <c r="B92" s="6">
        <v>1000</v>
      </c>
    </row>
    <row r="93" spans="1:8" x14ac:dyDescent="0.25">
      <c r="B93" s="6"/>
    </row>
    <row r="94" spans="1:8" x14ac:dyDescent="0.25">
      <c r="B94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 Profile</vt:lpstr>
      <vt:lpstr>Expenditure Other</vt:lpstr>
      <vt:lpstr>Bank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2020-08-18T20:58:21Z</cp:lastPrinted>
  <dcterms:created xsi:type="dcterms:W3CDTF">2018-04-30T13:55:37Z</dcterms:created>
  <dcterms:modified xsi:type="dcterms:W3CDTF">2020-09-28T17:55:34Z</dcterms:modified>
</cp:coreProperties>
</file>