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rk\OneDrive\Documents\Parish Council\2023-11\"/>
    </mc:Choice>
  </mc:AlternateContent>
  <xr:revisionPtr revIDLastSave="0" documentId="13_ncr:1_{98C15068-C4A8-4D6C-87A7-C65AD3D7BA6E}" xr6:coauthVersionLast="47" xr6:coauthVersionMax="47" xr10:uidLastSave="{00000000-0000-0000-0000-000000000000}"/>
  <bookViews>
    <workbookView xWindow="-108" yWindow="-108" windowWidth="23256" windowHeight="12576" activeTab="4" xr2:uid="{0B5BC1E4-11B6-4299-9181-76112A79D4F4}"/>
  </bookViews>
  <sheets>
    <sheet name="Balance Sheet" sheetId="1" r:id="rId1"/>
    <sheet name="Bank Reconciliation" sheetId="8" r:id="rId2"/>
    <sheet name="Receipts" sheetId="6" r:id="rId3"/>
    <sheet name="Payments" sheetId="10" r:id="rId4"/>
    <sheet name="VAT Return" sheetId="9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2" i="10" l="1"/>
  <c r="G92" i="10"/>
  <c r="F92" i="10"/>
  <c r="H79" i="10"/>
  <c r="G79" i="10"/>
  <c r="F79" i="10"/>
  <c r="H64" i="10"/>
  <c r="G64" i="10"/>
  <c r="F64" i="10"/>
  <c r="H55" i="10"/>
  <c r="G55" i="10"/>
  <c r="F55" i="10"/>
  <c r="H44" i="10"/>
  <c r="G44" i="10"/>
  <c r="F44" i="10"/>
  <c r="H32" i="10"/>
  <c r="G32" i="10"/>
  <c r="F32" i="10"/>
  <c r="H15" i="10"/>
  <c r="G15" i="10"/>
  <c r="F15" i="10"/>
  <c r="G52" i="9"/>
  <c r="F50" i="9"/>
  <c r="E52" i="9"/>
  <c r="P55" i="1"/>
  <c r="R55" i="1"/>
  <c r="G48" i="9" l="1"/>
  <c r="H48" i="9" s="1"/>
  <c r="H46" i="9"/>
  <c r="P53" i="1"/>
  <c r="R53" i="1" s="1"/>
  <c r="R46" i="1"/>
  <c r="P46" i="1"/>
  <c r="P48" i="1"/>
  <c r="R48" i="1"/>
  <c r="F19" i="8"/>
  <c r="F43" i="9"/>
  <c r="F35" i="9"/>
  <c r="G41" i="9"/>
  <c r="H41" i="9" s="1"/>
  <c r="H40" i="9"/>
  <c r="P43" i="1"/>
  <c r="R43" i="1" s="1"/>
  <c r="E60" i="1"/>
  <c r="P31" i="1"/>
  <c r="R31" i="1" s="1"/>
  <c r="H34" i="9"/>
  <c r="G32" i="9"/>
  <c r="H32" i="9" s="1"/>
  <c r="F26" i="8" l="1"/>
  <c r="F9" i="9"/>
  <c r="F29" i="9" l="1"/>
  <c r="H27" i="9"/>
  <c r="G25" i="9"/>
  <c r="H25" i="9" s="1"/>
  <c r="G13" i="1"/>
  <c r="H13" i="1"/>
  <c r="I13" i="1"/>
  <c r="J13" i="1"/>
  <c r="K13" i="1"/>
  <c r="L13" i="1"/>
  <c r="M13" i="1"/>
  <c r="N13" i="1"/>
  <c r="O13" i="1"/>
  <c r="F13" i="1"/>
  <c r="F22" i="9"/>
  <c r="H20" i="9"/>
  <c r="G18" i="9"/>
  <c r="H18" i="9" s="1"/>
  <c r="F15" i="9" l="1"/>
  <c r="F52" i="9" s="1"/>
  <c r="H14" i="9"/>
  <c r="G12" i="9"/>
  <c r="H12" i="9" s="1"/>
  <c r="F33" i="6"/>
  <c r="P36" i="1" l="1"/>
  <c r="E13" i="1" l="1"/>
  <c r="R42" i="1" l="1"/>
  <c r="D27" i="1" l="1"/>
  <c r="P35" i="1"/>
  <c r="R35" i="1" s="1"/>
  <c r="P38" i="1"/>
  <c r="R38" i="1" s="1"/>
  <c r="D13" i="1"/>
  <c r="R51" i="1" l="1"/>
  <c r="R26" i="1"/>
  <c r="C27" i="1" l="1"/>
  <c r="P4" i="1" l="1"/>
  <c r="P16" i="1"/>
  <c r="R16" i="1" s="1"/>
  <c r="O27" i="1"/>
  <c r="O28" i="1" l="1"/>
  <c r="N27" i="1" l="1"/>
  <c r="N28" i="1" s="1"/>
  <c r="M27" i="1" l="1"/>
  <c r="M28" i="1" s="1"/>
  <c r="L27" i="1"/>
  <c r="K27" i="1"/>
  <c r="L28" i="1" l="1"/>
  <c r="F28" i="8"/>
  <c r="K28" i="1"/>
  <c r="J27" i="1"/>
  <c r="J28" i="1" l="1"/>
  <c r="I27" i="1" l="1"/>
  <c r="H27" i="1"/>
  <c r="G27" i="1"/>
  <c r="F27" i="1"/>
  <c r="E27" i="1"/>
  <c r="P13" i="1"/>
  <c r="P44" i="1"/>
  <c r="R44" i="1" s="1"/>
  <c r="P15" i="1"/>
  <c r="R15" i="1" s="1"/>
  <c r="P17" i="1"/>
  <c r="R17" i="1" s="1"/>
  <c r="P18" i="1"/>
  <c r="R18" i="1" s="1"/>
  <c r="P19" i="1"/>
  <c r="R19" i="1" s="1"/>
  <c r="P20" i="1"/>
  <c r="R20" i="1" s="1"/>
  <c r="P21" i="1"/>
  <c r="R21" i="1" s="1"/>
  <c r="P22" i="1"/>
  <c r="R22" i="1" s="1"/>
  <c r="P23" i="1"/>
  <c r="R23" i="1" s="1"/>
  <c r="P24" i="1"/>
  <c r="R24" i="1" s="1"/>
  <c r="P25" i="1"/>
  <c r="R25" i="1" s="1"/>
  <c r="P26" i="1"/>
  <c r="P14" i="1"/>
  <c r="P12" i="1"/>
  <c r="R12" i="1" s="1"/>
  <c r="P5" i="1"/>
  <c r="R5" i="1" s="1"/>
  <c r="P6" i="1"/>
  <c r="R6" i="1" s="1"/>
  <c r="P7" i="1"/>
  <c r="R7" i="1" s="1"/>
  <c r="P8" i="1"/>
  <c r="R8" i="1" s="1"/>
  <c r="P9" i="1"/>
  <c r="R9" i="1" s="1"/>
  <c r="P10" i="1"/>
  <c r="R10" i="1" s="1"/>
  <c r="P11" i="1"/>
  <c r="R11" i="1" s="1"/>
  <c r="R4" i="1"/>
  <c r="G3" i="9"/>
  <c r="H7" i="9"/>
  <c r="H3" i="9" l="1"/>
  <c r="H28" i="1"/>
  <c r="G28" i="1"/>
  <c r="I28" i="1"/>
  <c r="I58" i="1" s="1"/>
  <c r="F28" i="1"/>
  <c r="D28" i="1"/>
  <c r="D58" i="1" s="1"/>
  <c r="E28" i="1"/>
  <c r="P27" i="1"/>
  <c r="R14" i="1"/>
  <c r="C13" i="1"/>
  <c r="R13" i="1" s="1"/>
  <c r="E58" i="1" l="1"/>
  <c r="F58" i="1" s="1"/>
  <c r="G58" i="1" s="1"/>
  <c r="K58" i="1"/>
  <c r="L58" i="1" s="1"/>
  <c r="M58" i="1" s="1"/>
  <c r="N58" i="1" s="1"/>
  <c r="O58" i="1" s="1"/>
  <c r="H2" i="9"/>
  <c r="P28" i="1"/>
  <c r="R27" i="1"/>
  <c r="C28" i="1"/>
  <c r="R28" i="1" l="1"/>
</calcChain>
</file>

<file path=xl/sharedStrings.xml><?xml version="1.0" encoding="utf-8"?>
<sst xmlns="http://schemas.openxmlformats.org/spreadsheetml/2006/main" count="502" uniqueCount="251">
  <si>
    <t>BUDGET</t>
  </si>
  <si>
    <t>S137</t>
  </si>
  <si>
    <t>Donations S137</t>
  </si>
  <si>
    <t>Repairs and Maintenance</t>
  </si>
  <si>
    <t>Contractor Maintenance</t>
  </si>
  <si>
    <t>Sub Total</t>
  </si>
  <si>
    <t>Auditors</t>
  </si>
  <si>
    <t>Fixed</t>
  </si>
  <si>
    <t>Insurance</t>
  </si>
  <si>
    <t>Training</t>
  </si>
  <si>
    <t>Travel</t>
  </si>
  <si>
    <t>Professional legal fees</t>
  </si>
  <si>
    <t>PWLB repayment</t>
  </si>
  <si>
    <t xml:space="preserve">Grand Total </t>
  </si>
  <si>
    <t>Bank Balance</t>
  </si>
  <si>
    <t>Play Area</t>
  </si>
  <si>
    <t>CIL</t>
  </si>
  <si>
    <t>Legal Fees</t>
  </si>
  <si>
    <t>Election Fees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</si>
  <si>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</si>
  <si>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</si>
  <si>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</si>
  <si>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</si>
  <si>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</si>
  <si>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</si>
  <si>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</si>
  <si>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</si>
  <si>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</si>
  <si>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</si>
  <si>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</si>
  <si>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</si>
  <si>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Actual to</t>
  </si>
  <si>
    <t>Variance</t>
  </si>
  <si>
    <t>Brought forward</t>
  </si>
  <si>
    <t>Earmarked Funds</t>
  </si>
  <si>
    <t>VAT</t>
  </si>
  <si>
    <t>Reclaimed</t>
  </si>
  <si>
    <t>TSSC Insurance</t>
  </si>
  <si>
    <t>Payment</t>
  </si>
  <si>
    <t>Repayment</t>
  </si>
  <si>
    <t>Date Authorised</t>
  </si>
  <si>
    <t>Inv Date</t>
  </si>
  <si>
    <t>Supplier</t>
  </si>
  <si>
    <t>VAT Number</t>
  </si>
  <si>
    <t>Gross</t>
  </si>
  <si>
    <t>Net</t>
  </si>
  <si>
    <t>Max 20%</t>
  </si>
  <si>
    <t>Description</t>
  </si>
  <si>
    <t>Wiseserve</t>
  </si>
  <si>
    <t>Grass Cutting</t>
  </si>
  <si>
    <t>Income</t>
  </si>
  <si>
    <t>Opening balance</t>
  </si>
  <si>
    <t>SODC Precept</t>
  </si>
  <si>
    <t>Wayleave</t>
  </si>
  <si>
    <t>Donation</t>
  </si>
  <si>
    <t>Paid</t>
  </si>
  <si>
    <t>Strategic Reserve</t>
  </si>
  <si>
    <t>from statements</t>
  </si>
  <si>
    <t>Detail</t>
  </si>
  <si>
    <t>Authority</t>
  </si>
  <si>
    <t>Total</t>
  </si>
  <si>
    <t>Financial Codes</t>
  </si>
  <si>
    <t>Cheque No/BACS</t>
  </si>
  <si>
    <t>Date</t>
  </si>
  <si>
    <t>Date approved/paid</t>
  </si>
  <si>
    <t>Date paid</t>
  </si>
  <si>
    <t>Amount</t>
  </si>
  <si>
    <t xml:space="preserve">Total expenditure </t>
  </si>
  <si>
    <t>Receipts since previous meeting</t>
  </si>
  <si>
    <t xml:space="preserve">Amount </t>
  </si>
  <si>
    <t>Total Income</t>
  </si>
  <si>
    <t>Allotment rent</t>
  </si>
  <si>
    <t>Tree maintenance</t>
  </si>
  <si>
    <t>Village Green maintenance</t>
  </si>
  <si>
    <t>Enhancement of Village</t>
  </si>
  <si>
    <t>Dog Bins</t>
  </si>
  <si>
    <t>PATCH Play Area</t>
  </si>
  <si>
    <t>Village Hall rental</t>
  </si>
  <si>
    <t>Website</t>
  </si>
  <si>
    <t>Election set-aside</t>
  </si>
  <si>
    <t>O2</t>
  </si>
  <si>
    <t>GB386414672</t>
  </si>
  <si>
    <t>Phone service</t>
  </si>
  <si>
    <t>GB718314640</t>
  </si>
  <si>
    <t>Computer service</t>
  </si>
  <si>
    <t>Shield Maintenance Ltd</t>
  </si>
  <si>
    <t>O2 (phone service)</t>
  </si>
  <si>
    <t>Wiseserve (computer service)</t>
  </si>
  <si>
    <t>BACS</t>
  </si>
  <si>
    <t>Dog waste collection</t>
  </si>
  <si>
    <r>
      <t>PWLB</t>
    </r>
    <r>
      <rPr>
        <sz val="11"/>
        <color theme="1"/>
        <rFont val="Calibri"/>
        <family val="2"/>
        <scheme val="minor"/>
      </rPr>
      <t xml:space="preserve"> (outstanding)</t>
    </r>
  </si>
  <si>
    <t>OCC Grant (Wicket gates)</t>
  </si>
  <si>
    <t>DD</t>
  </si>
  <si>
    <t>SODC</t>
  </si>
  <si>
    <t>1/2 Precept</t>
  </si>
  <si>
    <t>Remarks</t>
  </si>
  <si>
    <t>From</t>
  </si>
  <si>
    <t>360 Landscapes</t>
  </si>
  <si>
    <t>L Freeth (Clerk)</t>
  </si>
  <si>
    <t>Nest Pensions</t>
  </si>
  <si>
    <t>Office / Phone</t>
  </si>
  <si>
    <t>Clerk Salary / HMRC</t>
  </si>
  <si>
    <t>Grounds maintenance</t>
  </si>
  <si>
    <t>Clerks Pension (Nest)</t>
  </si>
  <si>
    <t>HMRC</t>
  </si>
  <si>
    <t>Creative Play</t>
  </si>
  <si>
    <t>Shield Maintenance</t>
  </si>
  <si>
    <t>GB560027181</t>
  </si>
  <si>
    <t>VAT RETURN</t>
  </si>
  <si>
    <t>April - September</t>
  </si>
  <si>
    <t>2023/24</t>
  </si>
  <si>
    <t>Subscriptions and fees</t>
  </si>
  <si>
    <t>Generator Project</t>
  </si>
  <si>
    <t>Brought forward from 2022-23</t>
  </si>
  <si>
    <t>Outdoor Bike/Gym Project</t>
  </si>
  <si>
    <t>(£21,131.88 + interest £656.28)</t>
  </si>
  <si>
    <t>307a/23</t>
  </si>
  <si>
    <t>343cii/23</t>
  </si>
  <si>
    <t>343bi/23</t>
  </si>
  <si>
    <t>QuickFixIT (C Viljoen)</t>
  </si>
  <si>
    <t>343aviii/23</t>
  </si>
  <si>
    <t>Tetsworth Memorial Hall</t>
  </si>
  <si>
    <t>343avii/23</t>
  </si>
  <si>
    <t>343avi/23</t>
  </si>
  <si>
    <t>343av/23</t>
  </si>
  <si>
    <t>Clean Slate</t>
  </si>
  <si>
    <t>343aiv/23</t>
  </si>
  <si>
    <t>343aiii/23</t>
  </si>
  <si>
    <t>343aii/23</t>
  </si>
  <si>
    <t>343ai/23</t>
  </si>
  <si>
    <t>Oxfordshire CC</t>
  </si>
  <si>
    <t>336/23  506a/21</t>
  </si>
  <si>
    <t>TSSC / 1-2-3 Bounce</t>
  </si>
  <si>
    <t>336/23  318c/23</t>
  </si>
  <si>
    <t>GB343685677</t>
  </si>
  <si>
    <t>GB195478609</t>
  </si>
  <si>
    <t>Hall bookings / hire</t>
  </si>
  <si>
    <t>Play area works / maintenance</t>
  </si>
  <si>
    <t>Wicket gates</t>
  </si>
  <si>
    <t>incl 19p adjustment</t>
  </si>
  <si>
    <t>TSSC</t>
  </si>
  <si>
    <t>Insurance repayment</t>
  </si>
  <si>
    <t>HMRC VTR XRV126000104551</t>
  </si>
  <si>
    <t>BGC</t>
  </si>
  <si>
    <t>VAT Reclaim</t>
  </si>
  <si>
    <t>ALLOTMENT GARDEN PLOTS - THORNTON</t>
  </si>
  <si>
    <t>Annual rental</t>
  </si>
  <si>
    <t>Tetsworth Primary School Trim Trail CIL</t>
  </si>
  <si>
    <t>381aix/23 240b/22</t>
  </si>
  <si>
    <t>ONPA (annual membership)</t>
  </si>
  <si>
    <t>15ci/22</t>
  </si>
  <si>
    <t>SO</t>
  </si>
  <si>
    <t>381cii/23</t>
  </si>
  <si>
    <t>381bi/23</t>
  </si>
  <si>
    <t>381aviii/23</t>
  </si>
  <si>
    <t>Home Start (S.Oxfordshire) Donation S137</t>
  </si>
  <si>
    <t>Paul Carr (AMP Refreshments) S137</t>
  </si>
  <si>
    <t>381avii/23</t>
  </si>
  <si>
    <t>Jane Olds (external auditor)</t>
  </si>
  <si>
    <t>381av/23</t>
  </si>
  <si>
    <t>381aiv/23</t>
  </si>
  <si>
    <t>381aiii/23</t>
  </si>
  <si>
    <t>381aii/23</t>
  </si>
  <si>
    <t>381ai/23</t>
  </si>
  <si>
    <t>AJG/Gallagher (TPC Insurance)</t>
  </si>
  <si>
    <t>Oxfordshire CC (wicket gates)</t>
  </si>
  <si>
    <t>382a/23</t>
  </si>
  <si>
    <t>J Bennett &amp; Son (TSSC Insurance)</t>
  </si>
  <si>
    <t>PWLB Repayment</t>
  </si>
  <si>
    <t>11ci/23</t>
  </si>
  <si>
    <t>11cii/23</t>
  </si>
  <si>
    <t>11bi/23</t>
  </si>
  <si>
    <t>Community Heartbeat</t>
  </si>
  <si>
    <t>11aviii/23</t>
  </si>
  <si>
    <t>SODC uncontested election fees</t>
  </si>
  <si>
    <t>11av/23</t>
  </si>
  <si>
    <t>11aiv/23</t>
  </si>
  <si>
    <t>11aiii/23</t>
  </si>
  <si>
    <t>11aii/23</t>
  </si>
  <si>
    <t>11ai/23</t>
  </si>
  <si>
    <t>OCC Return of Generator Grant funds</t>
  </si>
  <si>
    <t>381/axi/23</t>
  </si>
  <si>
    <t>Defibrillator annual support</t>
  </si>
  <si>
    <t>ONPA REFUND</t>
  </si>
  <si>
    <t>Refund of Standing Order</t>
  </si>
  <si>
    <t>LLOYDS BANK</t>
  </si>
  <si>
    <t>RP18071776 compensation for complaint</t>
  </si>
  <si>
    <t>Lloyds (compensation)</t>
  </si>
  <si>
    <t>37ci/23</t>
  </si>
  <si>
    <t>37cii/23</t>
  </si>
  <si>
    <t>37bi/23</t>
  </si>
  <si>
    <t>37aiv/23</t>
  </si>
  <si>
    <t>37aiii/23</t>
  </si>
  <si>
    <t>37aii/23</t>
  </si>
  <si>
    <t>37ai/23</t>
  </si>
  <si>
    <t>37av/23</t>
  </si>
  <si>
    <t>Costcutters/Seated Furniture Ltd (Bike)</t>
  </si>
  <si>
    <t>Costcutters / Seated Furniture</t>
  </si>
  <si>
    <t>J Copsey</t>
  </si>
  <si>
    <t>FR3.4</t>
  </si>
  <si>
    <t>38i/23</t>
  </si>
  <si>
    <t>CPA Horticulture</t>
  </si>
  <si>
    <t>The Open Spaces Society</t>
  </si>
  <si>
    <t>Paul Carr (Antivirus renewal)</t>
  </si>
  <si>
    <t>Royal British Legion</t>
  </si>
  <si>
    <t>Information Commission (ICO ZA192885)</t>
  </si>
  <si>
    <t>The Sign Shed</t>
  </si>
  <si>
    <t>DEB</t>
  </si>
  <si>
    <t>GB793932189</t>
  </si>
  <si>
    <t>Play area (bark)</t>
  </si>
  <si>
    <t>GB186378167</t>
  </si>
  <si>
    <t>Payments cleared since previous meeting</t>
  </si>
  <si>
    <t>Balance as at date 30/09/2023</t>
  </si>
  <si>
    <t>Play area (signs) (FR3.4)</t>
  </si>
  <si>
    <t>T De'Ath N Walters</t>
  </si>
  <si>
    <t>Wilson Property Care</t>
  </si>
  <si>
    <t>SLCC</t>
  </si>
  <si>
    <t>Moore</t>
  </si>
  <si>
    <t>120431530</t>
  </si>
  <si>
    <t>External Audit</t>
  </si>
  <si>
    <t>Grounds maintenance (FR16)</t>
  </si>
  <si>
    <t>Oct - part of exercise bike installation</t>
  </si>
  <si>
    <t>SODC grant returned May 23</t>
  </si>
  <si>
    <t>Oct - Transfer from election fund and Lloyds compensation. Balance of bike installation payment. Excess of annual insurance/website/office budgets.</t>
  </si>
  <si>
    <t>FR16</t>
  </si>
  <si>
    <t>FR3.4 then 81aii/23</t>
  </si>
  <si>
    <t>FR3.4 then 81ai/23</t>
  </si>
  <si>
    <t>81av/23</t>
  </si>
  <si>
    <t>81avi/23</t>
  </si>
  <si>
    <t>81avii/23</t>
  </si>
  <si>
    <t>81aviii/23</t>
  </si>
  <si>
    <t>81aix/23</t>
  </si>
  <si>
    <t>81ax/23</t>
  </si>
  <si>
    <t>81axi/23</t>
  </si>
  <si>
    <t>81bi/23</t>
  </si>
  <si>
    <t>81ci/23</t>
  </si>
  <si>
    <t>81cii/23</t>
  </si>
  <si>
    <t>81ciii/23</t>
  </si>
  <si>
    <t>82f/23</t>
  </si>
  <si>
    <t>War Memorial &amp; remembrance</t>
  </si>
  <si>
    <t>RBLI donation moved here from S137 in line with the voted-in budget.</t>
  </si>
  <si>
    <t>Microsoft Store</t>
  </si>
  <si>
    <t>Microsoft</t>
  </si>
  <si>
    <t>Microsoft 265 (One Drive) subscription</t>
  </si>
  <si>
    <t>75c/22</t>
  </si>
  <si>
    <t>GB639237322</t>
  </si>
  <si>
    <t>Oct -£22.14 + £109.99 anti-virus</t>
  </si>
  <si>
    <t>Project completed</t>
  </si>
  <si>
    <t>Bank Reconciliation 31st October 2023</t>
  </si>
  <si>
    <t>Opening Balance as at 1st October 2023</t>
  </si>
  <si>
    <t>TSSC Insurance Repayment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</si>
</sst>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2" tint="-0.249977111117893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u/>
      <sz val="11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77">
    <xf numFmtId="0" fontId="0" fillId="0" borderId="0" xfId="0"/>
    <xf numFmtId="164" fontId="0" fillId="0" borderId="0" xfId="0" applyNumberFormat="1"/>
    <xf numFmtId="164" fontId="3" fillId="0" borderId="0" xfId="0" applyNumberFormat="1" applyFont="1"/>
    <xf numFmtId="164" fontId="1" fillId="0" borderId="0" xfId="0" applyNumberFormat="1" applyFont="1"/>
    <xf numFmtId="164" fontId="0" fillId="0" borderId="0" xfId="0" applyNumberFormat="1" applyAlignment="1">
      <alignment horizontal="center"/>
    </xf>
    <xf numFmtId="0" fontId="1" fillId="0" borderId="0" xfId="0" applyFont="1"/>
    <xf numFmtId="164" fontId="6" fillId="0" borderId="0" xfId="0" applyNumberFormat="1" applyFont="1"/>
    <xf numFmtId="0" fontId="8" fillId="0" borderId="0" xfId="0" applyFont="1"/>
    <xf numFmtId="164" fontId="8" fillId="0" borderId="0" xfId="0" applyNumberFormat="1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3" fillId="0" borderId="0" xfId="0" applyFont="1"/>
    <xf numFmtId="164" fontId="7" fillId="0" borderId="0" xfId="0" applyNumberFormat="1" applyFont="1" applyAlignment="1">
      <alignment horizontal="center"/>
    </xf>
    <xf numFmtId="164" fontId="0" fillId="0" borderId="0" xfId="0" applyNumberFormat="1" applyAlignment="1">
      <alignment wrapText="1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2" fillId="0" borderId="0" xfId="0" applyFont="1"/>
    <xf numFmtId="164" fontId="12" fillId="0" borderId="0" xfId="0" applyNumberFormat="1" applyFont="1"/>
    <xf numFmtId="0" fontId="13" fillId="0" borderId="0" xfId="0" applyFont="1"/>
    <xf numFmtId="0" fontId="10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14" fontId="11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left"/>
    </xf>
    <xf numFmtId="14" fontId="8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7" fillId="0" borderId="0" xfId="0" applyNumberFormat="1" applyFont="1" applyAlignment="1">
      <alignment horizontal="center"/>
    </xf>
    <xf numFmtId="49" fontId="0" fillId="0" borderId="0" xfId="0" applyNumberFormat="1"/>
    <xf numFmtId="49" fontId="8" fillId="0" borderId="0" xfId="0" applyNumberFormat="1" applyFont="1" applyAlignment="1">
      <alignment horizontal="center"/>
    </xf>
    <xf numFmtId="49" fontId="6" fillId="0" borderId="0" xfId="0" applyNumberFormat="1" applyFont="1"/>
    <xf numFmtId="14" fontId="4" fillId="0" borderId="0" xfId="0" applyNumberFormat="1" applyFont="1" applyAlignment="1">
      <alignment horizontal="left"/>
    </xf>
    <xf numFmtId="0" fontId="9" fillId="0" borderId="0" xfId="0" applyFont="1"/>
    <xf numFmtId="16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right"/>
    </xf>
    <xf numFmtId="14" fontId="7" fillId="0" borderId="0" xfId="0" applyNumberFormat="1" applyFont="1" applyAlignment="1">
      <alignment horizontal="left"/>
    </xf>
    <xf numFmtId="164" fontId="15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14" fontId="5" fillId="0" borderId="0" xfId="0" applyNumberFormat="1" applyFont="1"/>
    <xf numFmtId="14" fontId="0" fillId="0" borderId="0" xfId="0" applyNumberFormat="1"/>
    <xf numFmtId="16" fontId="6" fillId="0" borderId="0" xfId="0" applyNumberFormat="1" applyFont="1"/>
    <xf numFmtId="8" fontId="0" fillId="0" borderId="0" xfId="0" applyNumberFormat="1"/>
    <xf numFmtId="9" fontId="0" fillId="0" borderId="0" xfId="1" applyFont="1"/>
    <xf numFmtId="164" fontId="0" fillId="0" borderId="0" xfId="0" applyNumberFormat="1" applyAlignment="1">
      <alignment horizontal="right"/>
    </xf>
    <xf numFmtId="164" fontId="18" fillId="0" borderId="0" xfId="0" applyNumberFormat="1" applyFont="1" applyAlignment="1">
      <alignment horizontal="left"/>
    </xf>
    <xf numFmtId="164" fontId="18" fillId="0" borderId="0" xfId="0" applyNumberFormat="1" applyFont="1"/>
    <xf numFmtId="8" fontId="12" fillId="0" borderId="0" xfId="0" applyNumberFormat="1" applyFont="1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 wrapText="1"/>
    </xf>
    <xf numFmtId="14" fontId="19" fillId="0" borderId="0" xfId="0" applyNumberFormat="1" applyFont="1" applyAlignment="1">
      <alignment horizontal="left"/>
    </xf>
    <xf numFmtId="164" fontId="20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left"/>
    </xf>
    <xf numFmtId="164" fontId="19" fillId="0" borderId="0" xfId="0" applyNumberFormat="1" applyFont="1"/>
    <xf numFmtId="164" fontId="1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center"/>
    </xf>
    <xf numFmtId="14" fontId="0" fillId="0" borderId="0" xfId="1" applyNumberFormat="1" applyFont="1" applyAlignment="1">
      <alignment horizontal="left"/>
    </xf>
    <xf numFmtId="164" fontId="0" fillId="0" borderId="0" xfId="1" applyNumberFormat="1" applyFont="1"/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164" fontId="0" fillId="0" borderId="0" xfId="0" applyNumberFormat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1CE0C-C7C3-422B-A148-CEC8F13DB3E8}">
  <sheetPr>
    <pageSetUpPr fitToPage="1"/>
  </sheetPr>
  <dimension ref="A1:S61"/>
  <sheetViews>
    <sheetView zoomScale="80" zoomScaleNormal="80" workbookViewId="0">
      <selection activeCell="S48" sqref="S48"/>
    </sheetView>
  </sheetViews>
  <sheetFormatPr defaultRowHeight="14.4" x14ac:dyDescent="0.3"/>
  <cols>
    <col min="1" max="1" width="23.6640625" customWidth="1"/>
    <col min="2" max="2" width="28.88671875" customWidth="1"/>
    <col min="3" max="3" width="12.109375" style="5" customWidth="1"/>
    <col min="4" max="4" width="11.77734375" customWidth="1"/>
    <col min="5" max="5" width="11.88671875" customWidth="1"/>
    <col min="6" max="6" width="11.33203125" customWidth="1"/>
    <col min="7" max="7" width="11.5546875" customWidth="1"/>
    <col min="8" max="8" width="11.33203125" customWidth="1"/>
    <col min="9" max="10" width="11.5546875" customWidth="1"/>
    <col min="11" max="11" width="11" customWidth="1"/>
    <col min="12" max="15" width="12.33203125" customWidth="1"/>
    <col min="16" max="16" width="11.77734375" customWidth="1"/>
    <col min="17" max="17" width="3.6640625" customWidth="1"/>
    <col min="18" max="18" width="12.21875" customWidth="1"/>
    <col min="19" max="19" width="34.109375" style="73" customWidth="1"/>
  </cols>
  <sheetData>
    <row r="1" spans="1:19" x14ac:dyDescent="0.3">
      <c r="C1" s="44" t="s">
        <v>0</v>
      </c>
      <c r="D1" s="4" t="s">
        <v>19</v>
      </c>
      <c r="E1" s="4" t="s">
        <v>20</v>
      </c>
      <c r="F1" s="4" t="s">
        <v>21</v>
      </c>
      <c r="G1" s="4" t="s">
        <v>22</v>
      </c>
      <c r="H1" s="4" t="s">
        <v>23</v>
      </c>
      <c r="I1" s="4" t="s">
        <v>24</v>
      </c>
      <c r="J1" s="4" t="s">
        <v>25</v>
      </c>
      <c r="K1" s="4" t="s">
        <v>26</v>
      </c>
      <c r="L1" s="4" t="s">
        <v>27</v>
      </c>
      <c r="M1" s="4" t="s">
        <v>28</v>
      </c>
      <c r="N1" s="4" t="s">
        <v>29</v>
      </c>
      <c r="O1" s="4" t="s">
        <v>30</v>
      </c>
      <c r="P1" s="45" t="s">
        <v>31</v>
      </c>
      <c r="Q1" s="45"/>
      <c r="R1" s="45" t="s">
        <v>32</v>
      </c>
    </row>
    <row r="2" spans="1:19" x14ac:dyDescent="0.3">
      <c r="C2" s="44" t="s">
        <v>110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9" x14ac:dyDescent="0.3">
      <c r="C3" s="44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9" ht="28.8" x14ac:dyDescent="0.3">
      <c r="A4" t="s">
        <v>1</v>
      </c>
      <c r="B4" s="46" t="s">
        <v>2</v>
      </c>
      <c r="C4" s="3">
        <v>2000</v>
      </c>
      <c r="D4" s="1">
        <v>-210</v>
      </c>
      <c r="E4" s="1">
        <v>-157.85</v>
      </c>
      <c r="F4" s="1"/>
      <c r="G4" s="1"/>
      <c r="H4" s="1"/>
      <c r="I4" s="1"/>
      <c r="J4" s="1">
        <v>-400</v>
      </c>
      <c r="K4" s="1"/>
      <c r="L4" s="1"/>
      <c r="M4" s="1"/>
      <c r="N4" s="1"/>
      <c r="O4" s="1"/>
      <c r="P4" s="1">
        <f t="shared" ref="P4:P26" si="0">SUM(D4:O4)</f>
        <v>-767.85</v>
      </c>
      <c r="Q4" s="1"/>
      <c r="R4" s="1">
        <f t="shared" ref="R4:R25" si="1">C4+P4</f>
        <v>1232.1500000000001</v>
      </c>
      <c r="S4" s="73" t="s">
        <v>221</v>
      </c>
    </row>
    <row r="5" spans="1:19" x14ac:dyDescent="0.3">
      <c r="A5" t="s">
        <v>3</v>
      </c>
      <c r="B5" s="46" t="s">
        <v>73</v>
      </c>
      <c r="C5" s="3">
        <v>1500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>
        <f t="shared" si="0"/>
        <v>0</v>
      </c>
      <c r="Q5" s="1"/>
      <c r="R5" s="1">
        <f t="shared" si="1"/>
        <v>1500</v>
      </c>
    </row>
    <row r="6" spans="1:19" x14ac:dyDescent="0.3">
      <c r="B6" s="46" t="s">
        <v>72</v>
      </c>
      <c r="C6" s="3">
        <v>750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>
        <f t="shared" si="0"/>
        <v>0</v>
      </c>
      <c r="Q6" s="1"/>
      <c r="R6" s="1">
        <f t="shared" si="1"/>
        <v>750</v>
      </c>
    </row>
    <row r="7" spans="1:19" ht="28.8" x14ac:dyDescent="0.3">
      <c r="B7" s="46" t="s">
        <v>239</v>
      </c>
      <c r="C7" s="3">
        <v>150</v>
      </c>
      <c r="D7" s="1"/>
      <c r="E7" s="1"/>
      <c r="F7" s="1"/>
      <c r="G7" s="1"/>
      <c r="H7" s="1"/>
      <c r="I7" s="1">
        <v>-100</v>
      </c>
      <c r="J7" s="1"/>
      <c r="K7" s="1"/>
      <c r="L7" s="1"/>
      <c r="M7" s="1"/>
      <c r="N7" s="1"/>
      <c r="O7" s="1"/>
      <c r="P7" s="1">
        <f t="shared" si="0"/>
        <v>-100</v>
      </c>
      <c r="Q7" s="1"/>
      <c r="R7" s="1">
        <f t="shared" si="1"/>
        <v>50</v>
      </c>
      <c r="S7" s="73" t="s">
        <v>240</v>
      </c>
    </row>
    <row r="8" spans="1:19" x14ac:dyDescent="0.3">
      <c r="B8" s="46" t="s">
        <v>74</v>
      </c>
      <c r="C8" s="3">
        <v>300</v>
      </c>
      <c r="D8" s="1"/>
      <c r="E8" s="1"/>
      <c r="F8" s="1">
        <v>-126</v>
      </c>
      <c r="G8" s="1"/>
      <c r="I8" s="1"/>
      <c r="K8" s="1"/>
      <c r="L8" s="1"/>
      <c r="M8" s="1"/>
      <c r="N8" s="1"/>
      <c r="O8" s="1"/>
      <c r="P8" s="1">
        <f t="shared" si="0"/>
        <v>-126</v>
      </c>
      <c r="Q8" s="1"/>
      <c r="R8" s="1">
        <f t="shared" si="1"/>
        <v>174</v>
      </c>
    </row>
    <row r="9" spans="1:19" x14ac:dyDescent="0.3">
      <c r="B9" s="46" t="s">
        <v>76</v>
      </c>
      <c r="C9" s="3">
        <v>1750</v>
      </c>
      <c r="D9" s="1">
        <v>-157.5</v>
      </c>
      <c r="E9" s="1"/>
      <c r="F9" s="1"/>
      <c r="G9" s="1"/>
      <c r="H9" s="1"/>
      <c r="I9" s="1">
        <v>-1010.78</v>
      </c>
      <c r="J9" s="1"/>
      <c r="K9" s="1"/>
      <c r="L9" s="1"/>
      <c r="M9" s="1"/>
      <c r="N9" s="1"/>
      <c r="O9" s="1"/>
      <c r="P9" s="1">
        <f t="shared" si="0"/>
        <v>-1168.28</v>
      </c>
      <c r="Q9" s="1"/>
      <c r="R9" s="1">
        <f t="shared" si="1"/>
        <v>581.72</v>
      </c>
    </row>
    <row r="10" spans="1:19" x14ac:dyDescent="0.3">
      <c r="B10" s="46" t="s">
        <v>4</v>
      </c>
      <c r="C10" s="3">
        <v>400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>
        <f t="shared" si="0"/>
        <v>0</v>
      </c>
      <c r="Q10" s="1"/>
      <c r="R10" s="1">
        <f t="shared" si="1"/>
        <v>400</v>
      </c>
    </row>
    <row r="11" spans="1:19" x14ac:dyDescent="0.3">
      <c r="B11" s="46" t="s">
        <v>49</v>
      </c>
      <c r="C11" s="3">
        <v>2640</v>
      </c>
      <c r="D11" s="1">
        <v>-495</v>
      </c>
      <c r="E11" s="1">
        <v>-330</v>
      </c>
      <c r="F11" s="1">
        <v>-330</v>
      </c>
      <c r="G11" s="1">
        <v>-330</v>
      </c>
      <c r="H11" s="1">
        <v>-330</v>
      </c>
      <c r="I11" s="1">
        <v>-495</v>
      </c>
      <c r="J11" s="1">
        <v>-330</v>
      </c>
      <c r="K11" s="1"/>
      <c r="L11" s="1"/>
      <c r="M11" s="1"/>
      <c r="N11" s="1"/>
      <c r="O11" s="1"/>
      <c r="P11" s="1">
        <f t="shared" si="0"/>
        <v>-2640</v>
      </c>
      <c r="Q11" s="1"/>
      <c r="R11" s="1">
        <f t="shared" si="1"/>
        <v>0</v>
      </c>
    </row>
    <row r="12" spans="1:19" x14ac:dyDescent="0.3">
      <c r="B12" s="46" t="s">
        <v>75</v>
      </c>
      <c r="C12" s="3">
        <v>390</v>
      </c>
      <c r="D12" s="1">
        <v>-21.66</v>
      </c>
      <c r="E12" s="1">
        <v>-21.66</v>
      </c>
      <c r="F12" s="1">
        <v>-21.66</v>
      </c>
      <c r="G12" s="1">
        <v>-21.66</v>
      </c>
      <c r="H12" s="1">
        <v>-21.66</v>
      </c>
      <c r="I12" s="1">
        <v>-21.66</v>
      </c>
      <c r="J12" s="1">
        <v>-21.66</v>
      </c>
      <c r="K12" s="1"/>
      <c r="L12" s="1"/>
      <c r="M12" s="1"/>
      <c r="N12" s="1"/>
      <c r="O12" s="1"/>
      <c r="P12" s="1">
        <f t="shared" si="0"/>
        <v>-151.62</v>
      </c>
      <c r="Q12" s="1"/>
      <c r="R12" s="1">
        <f t="shared" si="1"/>
        <v>238.38</v>
      </c>
    </row>
    <row r="13" spans="1:19" s="11" customFormat="1" x14ac:dyDescent="0.3">
      <c r="B13" s="47" t="s">
        <v>5</v>
      </c>
      <c r="C13" s="2">
        <f>C4+C5+C6+C7+C8+C9+C10+C11+C12</f>
        <v>9880</v>
      </c>
      <c r="D13" s="2">
        <f>D4+D5+D6+D7+D8+D9+D10+D11+D12</f>
        <v>-884.16</v>
      </c>
      <c r="E13" s="2">
        <f>E4+E5+E6+E7+E8+E9+E10+E11+E12</f>
        <v>-509.51000000000005</v>
      </c>
      <c r="F13" s="2">
        <f>F4+F5+F6+F7+F8+F9+F10+F11+F12</f>
        <v>-477.66</v>
      </c>
      <c r="G13" s="2">
        <f t="shared" ref="G13:O13" si="2">G4+G5+G6+G7+G8+G9+G10+G11+G12</f>
        <v>-351.66</v>
      </c>
      <c r="H13" s="2">
        <f t="shared" si="2"/>
        <v>-351.66</v>
      </c>
      <c r="I13" s="2">
        <f t="shared" si="2"/>
        <v>-1627.44</v>
      </c>
      <c r="J13" s="2">
        <f t="shared" si="2"/>
        <v>-751.66</v>
      </c>
      <c r="K13" s="2">
        <f t="shared" si="2"/>
        <v>0</v>
      </c>
      <c r="L13" s="2">
        <f t="shared" si="2"/>
        <v>0</v>
      </c>
      <c r="M13" s="2">
        <f t="shared" si="2"/>
        <v>0</v>
      </c>
      <c r="N13" s="2">
        <f t="shared" si="2"/>
        <v>0</v>
      </c>
      <c r="O13" s="2">
        <f t="shared" si="2"/>
        <v>0</v>
      </c>
      <c r="P13" s="2">
        <f t="shared" si="0"/>
        <v>-4953.75</v>
      </c>
      <c r="Q13" s="2"/>
      <c r="R13" s="2">
        <f t="shared" si="1"/>
        <v>4926.25</v>
      </c>
      <c r="S13" s="74"/>
    </row>
    <row r="14" spans="1:19" x14ac:dyDescent="0.3">
      <c r="A14" t="s">
        <v>7</v>
      </c>
      <c r="B14" s="46" t="s">
        <v>6</v>
      </c>
      <c r="C14" s="3">
        <v>500</v>
      </c>
      <c r="D14" s="1"/>
      <c r="E14" s="1">
        <v>-250</v>
      </c>
      <c r="F14" s="1"/>
      <c r="G14" s="1"/>
      <c r="H14" s="1"/>
      <c r="I14" s="1"/>
      <c r="J14" s="1">
        <v>-210</v>
      </c>
      <c r="K14" s="1"/>
      <c r="L14" s="1"/>
      <c r="M14" s="1"/>
      <c r="N14" s="1"/>
      <c r="O14" s="1"/>
      <c r="P14" s="1">
        <f t="shared" si="0"/>
        <v>-460</v>
      </c>
      <c r="Q14" s="1"/>
      <c r="R14" s="1">
        <f t="shared" si="1"/>
        <v>40</v>
      </c>
    </row>
    <row r="15" spans="1:19" x14ac:dyDescent="0.3">
      <c r="B15" s="46" t="s">
        <v>101</v>
      </c>
      <c r="C15" s="3">
        <v>12800</v>
      </c>
      <c r="D15" s="1">
        <v>-1015.89</v>
      </c>
      <c r="E15" s="1">
        <v>-1015.89</v>
      </c>
      <c r="F15" s="1">
        <v>-1015.89</v>
      </c>
      <c r="G15" s="1">
        <v>-1015.89</v>
      </c>
      <c r="H15" s="1">
        <v>-1015.89</v>
      </c>
      <c r="I15" s="1">
        <v>-950.92</v>
      </c>
      <c r="J15" s="1">
        <v>-989.31</v>
      </c>
      <c r="K15" s="1"/>
      <c r="L15" s="1"/>
      <c r="M15" s="1"/>
      <c r="N15" s="1"/>
      <c r="O15" s="1"/>
      <c r="P15" s="1">
        <f t="shared" si="0"/>
        <v>-7019.68</v>
      </c>
      <c r="Q15" s="1"/>
      <c r="R15" s="1">
        <f t="shared" si="1"/>
        <v>5780.32</v>
      </c>
    </row>
    <row r="16" spans="1:19" x14ac:dyDescent="0.3">
      <c r="B16" s="46" t="s">
        <v>103</v>
      </c>
      <c r="C16" s="3">
        <v>265</v>
      </c>
      <c r="D16" s="1">
        <v>-30.14</v>
      </c>
      <c r="E16" s="1">
        <v>-30.14</v>
      </c>
      <c r="F16" s="1">
        <v>-30.14</v>
      </c>
      <c r="G16" s="1">
        <v>-30.14</v>
      </c>
      <c r="H16" s="1">
        <v>-30.14</v>
      </c>
      <c r="I16" s="1">
        <v>-30.14</v>
      </c>
      <c r="J16" s="1">
        <v>-30.14</v>
      </c>
      <c r="K16" s="1"/>
      <c r="L16" s="1"/>
      <c r="M16" s="1"/>
      <c r="N16" s="1"/>
      <c r="O16" s="1"/>
      <c r="P16" s="1">
        <f t="shared" si="0"/>
        <v>-210.97999999999996</v>
      </c>
      <c r="Q16" s="1"/>
      <c r="R16" s="1">
        <f t="shared" si="1"/>
        <v>54.020000000000039</v>
      </c>
    </row>
    <row r="17" spans="1:19" x14ac:dyDescent="0.3">
      <c r="B17" s="46" t="s">
        <v>8</v>
      </c>
      <c r="C17" s="3">
        <v>1100</v>
      </c>
      <c r="D17" s="1"/>
      <c r="E17" s="1">
        <v>-1413.78</v>
      </c>
      <c r="F17" s="1"/>
      <c r="G17" s="1"/>
      <c r="H17" s="1"/>
      <c r="I17" s="1"/>
      <c r="J17" s="1">
        <v>313.77999999999997</v>
      </c>
      <c r="K17" s="1"/>
      <c r="L17" s="1"/>
      <c r="M17" s="1"/>
      <c r="N17" s="1"/>
      <c r="O17" s="1"/>
      <c r="P17" s="1">
        <f t="shared" si="0"/>
        <v>-1100</v>
      </c>
      <c r="Q17" s="1"/>
      <c r="R17" s="1">
        <f t="shared" si="1"/>
        <v>0</v>
      </c>
    </row>
    <row r="18" spans="1:19" x14ac:dyDescent="0.3">
      <c r="B18" s="46" t="s">
        <v>111</v>
      </c>
      <c r="C18" s="3">
        <v>450</v>
      </c>
      <c r="D18" s="1"/>
      <c r="E18" s="1">
        <v>-50</v>
      </c>
      <c r="F18" s="1">
        <v>50</v>
      </c>
      <c r="G18" s="1"/>
      <c r="H18" s="1"/>
      <c r="I18" s="1">
        <v>-80</v>
      </c>
      <c r="J18" s="1">
        <v>-177</v>
      </c>
      <c r="K18" s="1"/>
      <c r="L18" s="1"/>
      <c r="M18" s="1"/>
      <c r="N18" s="1"/>
      <c r="O18" s="1"/>
      <c r="P18" s="1">
        <f t="shared" si="0"/>
        <v>-257</v>
      </c>
      <c r="Q18" s="1"/>
      <c r="R18" s="1">
        <f t="shared" si="1"/>
        <v>193</v>
      </c>
    </row>
    <row r="19" spans="1:19" x14ac:dyDescent="0.3">
      <c r="B19" s="46" t="s">
        <v>9</v>
      </c>
      <c r="C19" s="3">
        <v>250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f t="shared" si="0"/>
        <v>0</v>
      </c>
      <c r="Q19" s="1"/>
      <c r="R19" s="1">
        <f t="shared" si="1"/>
        <v>250</v>
      </c>
    </row>
    <row r="20" spans="1:19" x14ac:dyDescent="0.3">
      <c r="B20" s="46" t="s">
        <v>10</v>
      </c>
      <c r="C20" s="3"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f t="shared" si="0"/>
        <v>0</v>
      </c>
      <c r="Q20" s="1"/>
      <c r="R20" s="1">
        <f t="shared" si="1"/>
        <v>0</v>
      </c>
    </row>
    <row r="21" spans="1:19" x14ac:dyDescent="0.3">
      <c r="B21" s="46" t="s">
        <v>100</v>
      </c>
      <c r="C21" s="3">
        <v>250</v>
      </c>
      <c r="D21" s="1">
        <v>-22.87</v>
      </c>
      <c r="E21" s="1">
        <v>-25.96</v>
      </c>
      <c r="F21" s="1">
        <v>-25.96</v>
      </c>
      <c r="G21" s="1">
        <v>-25.96</v>
      </c>
      <c r="H21" s="1">
        <v>-5</v>
      </c>
      <c r="I21" s="1">
        <v>-135.94999999999999</v>
      </c>
      <c r="J21" s="1">
        <v>87.85</v>
      </c>
      <c r="K21" s="1"/>
      <c r="L21" s="1"/>
      <c r="M21" s="1"/>
      <c r="N21" s="1"/>
      <c r="O21" s="1"/>
      <c r="P21" s="1">
        <f t="shared" si="0"/>
        <v>-153.85</v>
      </c>
      <c r="Q21" s="1"/>
      <c r="R21" s="1">
        <f t="shared" si="1"/>
        <v>96.15</v>
      </c>
      <c r="S21" s="73" t="s">
        <v>246</v>
      </c>
    </row>
    <row r="22" spans="1:19" x14ac:dyDescent="0.3">
      <c r="B22" s="46" t="s">
        <v>77</v>
      </c>
      <c r="C22" s="3">
        <v>400</v>
      </c>
      <c r="D22" s="1">
        <v>-224.7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f t="shared" si="0"/>
        <v>-224.7</v>
      </c>
      <c r="Q22" s="1"/>
      <c r="R22" s="1">
        <f t="shared" si="1"/>
        <v>175.3</v>
      </c>
    </row>
    <row r="23" spans="1:19" x14ac:dyDescent="0.3">
      <c r="B23" s="46" t="s">
        <v>78</v>
      </c>
      <c r="C23" s="3">
        <v>100</v>
      </c>
      <c r="D23" s="1">
        <v>-107.52</v>
      </c>
      <c r="E23" s="1"/>
      <c r="F23" s="1"/>
      <c r="G23" s="1"/>
      <c r="H23" s="1"/>
      <c r="I23" s="1"/>
      <c r="J23" s="1">
        <v>7.52</v>
      </c>
      <c r="K23" s="1"/>
      <c r="L23" s="1"/>
      <c r="M23" s="1"/>
      <c r="N23" s="1"/>
      <c r="O23" s="1"/>
      <c r="P23" s="1">
        <f t="shared" si="0"/>
        <v>-100</v>
      </c>
      <c r="Q23" s="1"/>
      <c r="R23" s="1">
        <f t="shared" si="1"/>
        <v>0</v>
      </c>
    </row>
    <row r="24" spans="1:19" x14ac:dyDescent="0.3">
      <c r="B24" s="46" t="s">
        <v>11</v>
      </c>
      <c r="C24" s="3">
        <v>500</v>
      </c>
      <c r="D24" s="1"/>
      <c r="E24" s="1"/>
      <c r="F24" s="1"/>
      <c r="G24" s="1"/>
      <c r="H24" s="1"/>
      <c r="I24" s="1">
        <v>-500</v>
      </c>
      <c r="J24" s="1"/>
      <c r="K24" s="1"/>
      <c r="L24" s="1"/>
      <c r="M24" s="1"/>
      <c r="N24" s="1"/>
      <c r="O24" s="1"/>
      <c r="P24" s="1">
        <f t="shared" si="0"/>
        <v>-500</v>
      </c>
      <c r="Q24" s="1"/>
      <c r="R24" s="1">
        <f t="shared" si="1"/>
        <v>0</v>
      </c>
    </row>
    <row r="25" spans="1:19" x14ac:dyDescent="0.3">
      <c r="B25" s="46" t="s">
        <v>79</v>
      </c>
      <c r="C25" s="3">
        <v>100</v>
      </c>
      <c r="D25" s="1"/>
      <c r="E25" s="1"/>
      <c r="F25" s="1">
        <v>-100</v>
      </c>
      <c r="G25" s="1"/>
      <c r="H25" s="1"/>
      <c r="I25" s="1"/>
      <c r="J25" s="1"/>
      <c r="K25" s="1"/>
      <c r="L25" s="1"/>
      <c r="M25" s="1"/>
      <c r="N25" s="1"/>
      <c r="O25" s="1"/>
      <c r="P25" s="1">
        <f t="shared" si="0"/>
        <v>-100</v>
      </c>
      <c r="Q25" s="1"/>
      <c r="R25" s="1">
        <f t="shared" si="1"/>
        <v>0</v>
      </c>
    </row>
    <row r="26" spans="1:19" x14ac:dyDescent="0.3">
      <c r="B26" s="46" t="s">
        <v>12</v>
      </c>
      <c r="C26" s="3">
        <v>2631</v>
      </c>
      <c r="D26" s="1"/>
      <c r="E26" s="1">
        <v>-1315.22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>
        <f t="shared" si="0"/>
        <v>-1315.22</v>
      </c>
      <c r="Q26" s="1"/>
      <c r="R26" s="1">
        <f>J51</f>
        <v>0</v>
      </c>
    </row>
    <row r="27" spans="1:19" s="11" customFormat="1" x14ac:dyDescent="0.3">
      <c r="B27" s="47" t="s">
        <v>5</v>
      </c>
      <c r="C27" s="2">
        <f>C14+C15+C16+C17+C18+C19+C20+C21+C22+C23+C24+C25+C26</f>
        <v>19346</v>
      </c>
      <c r="D27" s="2">
        <f t="shared" ref="D27:P27" si="3">SUM(D14:D26)</f>
        <v>-1401.12</v>
      </c>
      <c r="E27" s="2">
        <f t="shared" si="3"/>
        <v>-4100.99</v>
      </c>
      <c r="F27" s="2">
        <f t="shared" si="3"/>
        <v>-1121.99</v>
      </c>
      <c r="G27" s="2">
        <f t="shared" si="3"/>
        <v>-1071.99</v>
      </c>
      <c r="H27" s="2">
        <f t="shared" si="3"/>
        <v>-1051.03</v>
      </c>
      <c r="I27" s="2">
        <f t="shared" si="3"/>
        <v>-1697.01</v>
      </c>
      <c r="J27" s="2">
        <f t="shared" si="3"/>
        <v>-997.30000000000007</v>
      </c>
      <c r="K27" s="2">
        <f t="shared" si="3"/>
        <v>0</v>
      </c>
      <c r="L27" s="2">
        <f t="shared" si="3"/>
        <v>0</v>
      </c>
      <c r="M27" s="2">
        <f t="shared" si="3"/>
        <v>0</v>
      </c>
      <c r="N27" s="2">
        <f t="shared" si="3"/>
        <v>0</v>
      </c>
      <c r="O27" s="2">
        <f t="shared" si="3"/>
        <v>0</v>
      </c>
      <c r="P27" s="2">
        <f t="shared" si="3"/>
        <v>-11441.43</v>
      </c>
      <c r="Q27" s="2"/>
      <c r="R27" s="2">
        <f>C27+P27</f>
        <v>7904.57</v>
      </c>
      <c r="S27" s="74"/>
    </row>
    <row r="28" spans="1:19" s="5" customFormat="1" x14ac:dyDescent="0.3">
      <c r="A28" s="7"/>
      <c r="B28" s="44" t="s">
        <v>13</v>
      </c>
      <c r="C28" s="3">
        <f t="shared" ref="C28:P28" si="4">C13+C27</f>
        <v>29226</v>
      </c>
      <c r="D28" s="3">
        <f t="shared" si="4"/>
        <v>-2285.2799999999997</v>
      </c>
      <c r="E28" s="3">
        <f t="shared" si="4"/>
        <v>-4610.5</v>
      </c>
      <c r="F28" s="3">
        <f t="shared" si="4"/>
        <v>-1599.65</v>
      </c>
      <c r="G28" s="3">
        <f t="shared" si="4"/>
        <v>-1423.65</v>
      </c>
      <c r="H28" s="3">
        <f t="shared" si="4"/>
        <v>-1402.69</v>
      </c>
      <c r="I28" s="3">
        <f t="shared" si="4"/>
        <v>-3324.45</v>
      </c>
      <c r="J28" s="3">
        <f t="shared" si="4"/>
        <v>-1748.96</v>
      </c>
      <c r="K28" s="3">
        <f t="shared" si="4"/>
        <v>0</v>
      </c>
      <c r="L28" s="3">
        <f t="shared" si="4"/>
        <v>0</v>
      </c>
      <c r="M28" s="3">
        <f t="shared" si="4"/>
        <v>0</v>
      </c>
      <c r="N28" s="3">
        <f t="shared" si="4"/>
        <v>0</v>
      </c>
      <c r="O28" s="3">
        <f t="shared" si="4"/>
        <v>0</v>
      </c>
      <c r="P28" s="3">
        <f t="shared" si="4"/>
        <v>-16395.18</v>
      </c>
      <c r="Q28" s="3"/>
      <c r="R28" s="3">
        <f>C28+P28</f>
        <v>12830.82</v>
      </c>
      <c r="S28" s="75"/>
    </row>
    <row r="29" spans="1:19" x14ac:dyDescent="0.3">
      <c r="A29" s="49"/>
      <c r="B29" s="44"/>
      <c r="C29" s="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9" x14ac:dyDescent="0.3">
      <c r="A30" s="50" t="s">
        <v>35</v>
      </c>
      <c r="C30" s="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9" x14ac:dyDescent="0.3">
      <c r="A31" t="s">
        <v>55</v>
      </c>
      <c r="B31" t="s">
        <v>33</v>
      </c>
      <c r="C31" s="3">
        <v>-947.91</v>
      </c>
      <c r="D31" s="1">
        <v>-460.56</v>
      </c>
      <c r="E31" s="1">
        <v>-75.52</v>
      </c>
      <c r="F31" s="1">
        <v>-100.72</v>
      </c>
      <c r="G31" s="1">
        <v>-253.92</v>
      </c>
      <c r="H31" s="1">
        <v>-71.33</v>
      </c>
      <c r="I31" s="1">
        <v>-310.68</v>
      </c>
      <c r="J31" s="1">
        <v>-113.66</v>
      </c>
      <c r="K31" s="1"/>
      <c r="L31" s="1"/>
      <c r="M31" s="1"/>
      <c r="N31" s="1"/>
      <c r="O31" s="1"/>
      <c r="P31" s="1">
        <f>SUM(C31:O31)</f>
        <v>-2334.2999999999997</v>
      </c>
      <c r="Q31" s="1"/>
      <c r="R31" s="1">
        <f>P31+P32</f>
        <v>-1386.3899999999999</v>
      </c>
    </row>
    <row r="32" spans="1:19" x14ac:dyDescent="0.3">
      <c r="A32" t="s">
        <v>36</v>
      </c>
      <c r="C32" s="3"/>
      <c r="D32" s="1"/>
      <c r="E32" s="1">
        <v>947.91</v>
      </c>
      <c r="F32" s="1"/>
      <c r="G32" s="1"/>
      <c r="H32" s="1"/>
      <c r="J32" s="1"/>
      <c r="K32" s="1"/>
      <c r="L32" s="1"/>
      <c r="M32" s="1"/>
      <c r="N32" s="1"/>
      <c r="O32" s="1"/>
      <c r="P32" s="1">
        <v>947.91</v>
      </c>
      <c r="Q32" s="1"/>
      <c r="R32" s="1"/>
    </row>
    <row r="33" spans="1:19" x14ac:dyDescent="0.3">
      <c r="C33" s="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9" x14ac:dyDescent="0.3">
      <c r="A34" s="50" t="s">
        <v>37</v>
      </c>
      <c r="C34" s="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9" x14ac:dyDescent="0.3">
      <c r="A35" t="s">
        <v>38</v>
      </c>
      <c r="B35" t="s">
        <v>51</v>
      </c>
      <c r="C35" s="3">
        <v>0</v>
      </c>
      <c r="E35" s="6">
        <v>-1670.53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>
        <f>SUM(C35:O35)</f>
        <v>-1670.53</v>
      </c>
      <c r="Q35" s="1"/>
      <c r="R35" s="1">
        <f>P35+P36</f>
        <v>-764.67999999999984</v>
      </c>
    </row>
    <row r="36" spans="1:19" x14ac:dyDescent="0.3">
      <c r="A36" t="s">
        <v>39</v>
      </c>
      <c r="C36" s="3"/>
      <c r="E36" s="1">
        <v>209.72</v>
      </c>
      <c r="F36" s="1"/>
      <c r="G36" s="1"/>
      <c r="H36" s="1">
        <v>417.73</v>
      </c>
      <c r="I36" s="1">
        <v>139.19999999999999</v>
      </c>
      <c r="J36" s="1">
        <v>139.19999999999999</v>
      </c>
      <c r="K36" s="1"/>
      <c r="L36" s="1"/>
      <c r="M36" s="1"/>
      <c r="N36" s="1"/>
      <c r="O36" s="1"/>
      <c r="P36" s="1">
        <f>SUM(C36:O36)</f>
        <v>905.85000000000014</v>
      </c>
      <c r="Q36" s="1"/>
      <c r="R36" s="1"/>
    </row>
    <row r="37" spans="1:19" x14ac:dyDescent="0.3">
      <c r="C37" s="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9" x14ac:dyDescent="0.3">
      <c r="A38" s="51" t="s">
        <v>16</v>
      </c>
      <c r="B38" t="s">
        <v>113</v>
      </c>
      <c r="C38" s="3">
        <v>32371.81</v>
      </c>
      <c r="E38" s="1">
        <v>-5000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>
        <f>SUM(E38:O38)</f>
        <v>-5000</v>
      </c>
      <c r="Q38" s="1"/>
      <c r="R38" s="17">
        <f>C38+P38</f>
        <v>27371.81</v>
      </c>
    </row>
    <row r="39" spans="1:19" x14ac:dyDescent="0.3">
      <c r="C39" s="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9" x14ac:dyDescent="0.3">
      <c r="A40" s="50" t="s">
        <v>34</v>
      </c>
      <c r="B40" s="1"/>
      <c r="C40" s="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9" x14ac:dyDescent="0.3">
      <c r="A41" s="52" t="s">
        <v>15</v>
      </c>
      <c r="B41" t="s">
        <v>113</v>
      </c>
      <c r="C41" s="3">
        <v>9671.24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>
        <v>9671.24</v>
      </c>
      <c r="S41" s="76"/>
    </row>
    <row r="42" spans="1:19" x14ac:dyDescent="0.3">
      <c r="A42" s="52" t="s">
        <v>91</v>
      </c>
      <c r="B42" t="s">
        <v>113</v>
      </c>
      <c r="C42" s="3">
        <v>1381.09</v>
      </c>
      <c r="D42" s="1">
        <v>-1381.09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>
        <f>C42+D42</f>
        <v>0</v>
      </c>
      <c r="S42" s="76" t="s">
        <v>247</v>
      </c>
    </row>
    <row r="43" spans="1:19" x14ac:dyDescent="0.3">
      <c r="A43" s="53" t="s">
        <v>17</v>
      </c>
      <c r="B43" t="s">
        <v>113</v>
      </c>
      <c r="C43" s="3">
        <v>7046.41</v>
      </c>
      <c r="D43" s="1"/>
      <c r="E43" s="1"/>
      <c r="F43" s="1"/>
      <c r="G43" s="1"/>
      <c r="H43" s="1"/>
      <c r="I43" s="1">
        <v>500</v>
      </c>
      <c r="J43" s="1"/>
      <c r="K43" s="1"/>
      <c r="L43" s="1"/>
      <c r="M43" s="1"/>
      <c r="N43" s="1"/>
      <c r="O43" s="1"/>
      <c r="P43" s="1">
        <f>I43</f>
        <v>500</v>
      </c>
      <c r="Q43" s="1"/>
      <c r="R43" s="1">
        <f>C43+P43</f>
        <v>7546.41</v>
      </c>
      <c r="S43" s="76"/>
    </row>
    <row r="44" spans="1:19" x14ac:dyDescent="0.3">
      <c r="A44" s="52" t="s">
        <v>18</v>
      </c>
      <c r="B44" t="s">
        <v>113</v>
      </c>
      <c r="C44" s="3">
        <v>400</v>
      </c>
      <c r="D44" s="1"/>
      <c r="E44" s="1"/>
      <c r="F44" s="1">
        <v>100</v>
      </c>
      <c r="G44" s="1"/>
      <c r="H44" s="1"/>
      <c r="I44" s="1"/>
      <c r="J44" s="1">
        <v>-400</v>
      </c>
      <c r="K44" s="1"/>
      <c r="L44" s="1"/>
      <c r="M44" s="1"/>
      <c r="N44" s="1"/>
      <c r="O44" s="1"/>
      <c r="P44" s="1">
        <f>SUM(D44:O44)</f>
        <v>-300</v>
      </c>
      <c r="Q44" s="1"/>
      <c r="R44" s="1">
        <f>C44+P44</f>
        <v>100</v>
      </c>
      <c r="S44" s="76"/>
    </row>
    <row r="45" spans="1:19" x14ac:dyDescent="0.3">
      <c r="A45" s="52" t="s">
        <v>112</v>
      </c>
      <c r="B45" t="s">
        <v>113</v>
      </c>
      <c r="C45" s="3">
        <v>1550</v>
      </c>
      <c r="D45" s="1"/>
      <c r="E45" s="69"/>
      <c r="F45" s="1">
        <v>-1550</v>
      </c>
      <c r="G45" s="1"/>
      <c r="H45" s="1"/>
      <c r="I45" s="1"/>
      <c r="J45" s="1"/>
      <c r="K45" s="1"/>
      <c r="L45" s="1"/>
      <c r="M45" s="1"/>
      <c r="N45" s="1"/>
      <c r="O45" s="1"/>
      <c r="P45" s="1">
        <v>-1550</v>
      </c>
      <c r="Q45" s="1"/>
      <c r="R45" s="1">
        <v>0</v>
      </c>
      <c r="S45" s="76" t="s">
        <v>222</v>
      </c>
    </row>
    <row r="46" spans="1:19" x14ac:dyDescent="0.3">
      <c r="A46" s="52" t="s">
        <v>114</v>
      </c>
      <c r="B46" t="s">
        <v>113</v>
      </c>
      <c r="C46" s="3">
        <v>1000</v>
      </c>
      <c r="D46" s="1"/>
      <c r="E46" s="1"/>
      <c r="F46" s="1"/>
      <c r="G46" s="1">
        <v>-892</v>
      </c>
      <c r="H46" s="1"/>
      <c r="I46" s="1"/>
      <c r="J46" s="1">
        <v>-108</v>
      </c>
      <c r="K46" s="1"/>
      <c r="L46" s="1"/>
      <c r="M46" s="1"/>
      <c r="N46" s="1"/>
      <c r="O46" s="1"/>
      <c r="P46" s="1">
        <f>SUM(D46:O46)</f>
        <v>-1000</v>
      </c>
      <c r="Q46" s="1"/>
      <c r="R46" s="1">
        <f>SUM(C46:O46)</f>
        <v>0</v>
      </c>
      <c r="S46" s="76" t="s">
        <v>247</v>
      </c>
    </row>
    <row r="47" spans="1:19" x14ac:dyDescent="0.3">
      <c r="A47" s="52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76"/>
    </row>
    <row r="48" spans="1:19" ht="72" x14ac:dyDescent="0.3">
      <c r="A48" s="51" t="s">
        <v>56</v>
      </c>
      <c r="B48" t="s">
        <v>113</v>
      </c>
      <c r="C48" s="3">
        <v>9245.31</v>
      </c>
      <c r="D48" s="1"/>
      <c r="E48" s="1"/>
      <c r="F48" s="1"/>
      <c r="G48" s="1"/>
      <c r="H48" s="1"/>
      <c r="I48" s="1"/>
      <c r="J48" s="1">
        <v>-468.29</v>
      </c>
      <c r="K48" s="1"/>
      <c r="L48" s="1"/>
      <c r="M48" s="1"/>
      <c r="N48" s="1"/>
      <c r="O48" s="1"/>
      <c r="P48" s="1">
        <f>SUM(D48:O48)</f>
        <v>-468.29</v>
      </c>
      <c r="Q48" s="1"/>
      <c r="R48" s="1">
        <f>SUM(C48:O48)</f>
        <v>8777.0199999999986</v>
      </c>
      <c r="S48" s="76" t="s">
        <v>223</v>
      </c>
    </row>
    <row r="49" spans="1:18" x14ac:dyDescent="0.3">
      <c r="A49" s="52"/>
      <c r="B49" t="s">
        <v>139</v>
      </c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R49" s="3"/>
    </row>
    <row r="50" spans="1:18" x14ac:dyDescent="0.3">
      <c r="A50" s="51" t="s">
        <v>50</v>
      </c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R50" s="1"/>
    </row>
    <row r="51" spans="1:18" x14ac:dyDescent="0.3">
      <c r="A51" s="52" t="s">
        <v>52</v>
      </c>
      <c r="C51" s="3">
        <v>29226</v>
      </c>
      <c r="D51" s="1">
        <v>14613</v>
      </c>
      <c r="E51" s="1"/>
      <c r="F51" s="1"/>
      <c r="G51" s="1"/>
      <c r="H51" s="1"/>
      <c r="I51" s="1">
        <v>14613</v>
      </c>
      <c r="J51" s="1"/>
      <c r="K51" s="1"/>
      <c r="L51" s="1"/>
      <c r="M51" s="1"/>
      <c r="N51" s="1"/>
      <c r="O51" s="1"/>
      <c r="P51" s="1">
        <v>29226</v>
      </c>
      <c r="Q51" s="1"/>
      <c r="R51" s="1">
        <f>C51-P51</f>
        <v>0</v>
      </c>
    </row>
    <row r="52" spans="1:18" x14ac:dyDescent="0.3">
      <c r="A52" s="52" t="s">
        <v>71</v>
      </c>
      <c r="C52" s="3">
        <v>20</v>
      </c>
      <c r="D52" s="1"/>
      <c r="E52" s="1">
        <v>20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>
        <v>20</v>
      </c>
      <c r="Q52" s="1"/>
      <c r="R52" s="1">
        <v>0</v>
      </c>
    </row>
    <row r="53" spans="1:18" x14ac:dyDescent="0.3">
      <c r="A53" s="52" t="s">
        <v>53</v>
      </c>
      <c r="C53" s="3">
        <v>105</v>
      </c>
      <c r="D53" s="1"/>
      <c r="E53" s="1"/>
      <c r="F53" s="1"/>
      <c r="G53" s="1"/>
      <c r="H53" s="1">
        <v>5</v>
      </c>
      <c r="I53" s="1"/>
      <c r="J53" s="1">
        <v>100</v>
      </c>
      <c r="K53" s="1"/>
      <c r="L53" s="1"/>
      <c r="M53" s="1"/>
      <c r="N53" s="1"/>
      <c r="O53" s="1"/>
      <c r="P53" s="1">
        <f>SUM(D53:O53)</f>
        <v>105</v>
      </c>
      <c r="Q53" s="1"/>
      <c r="R53" s="1">
        <f>C53-P53</f>
        <v>0</v>
      </c>
    </row>
    <row r="54" spans="1:18" x14ac:dyDescent="0.3">
      <c r="A54" s="52" t="s">
        <v>54</v>
      </c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3">
      <c r="A55" s="52" t="s">
        <v>187</v>
      </c>
      <c r="C55" s="3"/>
      <c r="D55" s="1"/>
      <c r="F55" s="1">
        <v>80</v>
      </c>
      <c r="G55" s="1"/>
      <c r="H55" s="1"/>
      <c r="I55" s="1"/>
      <c r="J55" s="1">
        <v>-80</v>
      </c>
      <c r="K55" s="1"/>
      <c r="L55" s="1"/>
      <c r="M55" s="1"/>
      <c r="N55" s="1"/>
      <c r="O55" s="1"/>
      <c r="P55" s="1">
        <f>F55+J55</f>
        <v>0</v>
      </c>
      <c r="Q55" s="1"/>
      <c r="R55" s="1">
        <f>SUM(F55:J55)</f>
        <v>0</v>
      </c>
    </row>
    <row r="56" spans="1:18" x14ac:dyDescent="0.3">
      <c r="A56" s="52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3">
      <c r="C57" s="3"/>
      <c r="R57" s="1"/>
    </row>
    <row r="58" spans="1:18" x14ac:dyDescent="0.3">
      <c r="A58" s="50" t="s">
        <v>14</v>
      </c>
      <c r="B58" t="s">
        <v>33</v>
      </c>
      <c r="C58" s="3">
        <v>62665.86</v>
      </c>
      <c r="D58" s="1">
        <f>SUM(C58,D28,D31,D38:D46,D51)</f>
        <v>73151.930000000008</v>
      </c>
      <c r="E58" s="1">
        <f>SUM(D58,E28,E31:E54)</f>
        <v>62973.010000000009</v>
      </c>
      <c r="F58" s="1">
        <f>SUM(E58,F28,F31:F55)</f>
        <v>59902.640000000007</v>
      </c>
      <c r="G58" s="1">
        <f>SUM(F58,G28,G31:G55)</f>
        <v>57333.070000000007</v>
      </c>
      <c r="H58" s="1">
        <v>56056.63</v>
      </c>
      <c r="I58" s="1">
        <f>SUM(H58,I28,I31,I36,I43:I44,I51)</f>
        <v>67673.7</v>
      </c>
      <c r="J58" s="1">
        <v>64993.99</v>
      </c>
      <c r="K58" s="1">
        <f t="shared" ref="K58:O58" si="5">SUM(J58,K28,K31,K36,K43:K44,K51)</f>
        <v>64993.99</v>
      </c>
      <c r="L58" s="1">
        <f t="shared" si="5"/>
        <v>64993.99</v>
      </c>
      <c r="M58" s="1">
        <f t="shared" si="5"/>
        <v>64993.99</v>
      </c>
      <c r="N58" s="1">
        <f t="shared" si="5"/>
        <v>64993.99</v>
      </c>
      <c r="O58" s="1">
        <f t="shared" si="5"/>
        <v>64993.99</v>
      </c>
      <c r="P58" s="48" t="s">
        <v>57</v>
      </c>
      <c r="Q58" s="48"/>
      <c r="R58" s="1"/>
    </row>
    <row r="59" spans="1:18" x14ac:dyDescent="0.3">
      <c r="C59" s="11"/>
      <c r="D59" s="35"/>
      <c r="E59" s="35"/>
      <c r="F59" s="35"/>
      <c r="G59" s="35"/>
      <c r="H59" s="35"/>
      <c r="I59" s="35"/>
    </row>
    <row r="60" spans="1:18" x14ac:dyDescent="0.3">
      <c r="A60" s="50" t="s">
        <v>90</v>
      </c>
      <c r="B60" t="s">
        <v>33</v>
      </c>
      <c r="C60" s="59">
        <v>21788.16</v>
      </c>
      <c r="D60" s="54"/>
      <c r="E60" s="54">
        <f>C60+E26</f>
        <v>20472.939999999999</v>
      </c>
      <c r="F60" s="54"/>
      <c r="G60" s="54"/>
      <c r="H60" s="54"/>
      <c r="I60" s="54"/>
      <c r="J60" s="54"/>
      <c r="K60" s="54"/>
      <c r="L60" s="54"/>
      <c r="M60" s="54"/>
      <c r="N60" s="54"/>
      <c r="O60" s="54"/>
    </row>
    <row r="61" spans="1:18" x14ac:dyDescent="0.3">
      <c r="B61" t="s">
        <v>115</v>
      </c>
    </row>
  </sheetData>
  <phoneticPr fontId="14" type="noConversion"/>
  <pageMargins left="0.70866141732283472" right="0.70866141732283472" top="0.74803149606299213" bottom="0.74803149606299213" header="0.31496062992125984" footer="0.31496062992125984"/>
  <pageSetup paperSize="9" scale="48" orientation="landscape" r:id="rId1"/>
  <ignoredErrors>
    <ignoredError sqref="P4:P12 P14:P26 P4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FBD63-2985-4F6A-8D8B-ECAAA57D01A1}">
  <sheetPr>
    <pageSetUpPr fitToPage="1"/>
  </sheetPr>
  <dimension ref="A1:F29"/>
  <sheetViews>
    <sheetView topLeftCell="A4" workbookViewId="0">
      <selection activeCell="H15" sqref="H15"/>
    </sheetView>
  </sheetViews>
  <sheetFormatPr defaultRowHeight="14.4" x14ac:dyDescent="0.3"/>
  <cols>
    <col min="1" max="1" width="44.5546875" style="9" bestFit="1" customWidth="1"/>
    <col min="2" max="2" width="43.44140625" customWidth="1"/>
    <col min="3" max="3" width="16.33203125" bestFit="1" customWidth="1"/>
    <col min="4" max="4" width="5.21875" customWidth="1"/>
    <col min="5" max="5" width="5.44140625" customWidth="1"/>
    <col min="6" max="6" width="11" customWidth="1"/>
  </cols>
  <sheetData>
    <row r="1" spans="1:6" x14ac:dyDescent="0.3">
      <c r="A1" s="19" t="s">
        <v>248</v>
      </c>
      <c r="F1" s="1"/>
    </row>
    <row r="2" spans="1:6" x14ac:dyDescent="0.3">
      <c r="A2" s="20"/>
      <c r="F2" s="1"/>
    </row>
    <row r="3" spans="1:6" x14ac:dyDescent="0.3">
      <c r="A3" s="21" t="s">
        <v>249</v>
      </c>
      <c r="B3" s="16"/>
      <c r="C3" s="16"/>
      <c r="D3" s="16"/>
      <c r="E3" s="16"/>
      <c r="F3" s="3">
        <v>67673.7</v>
      </c>
    </row>
    <row r="4" spans="1:6" x14ac:dyDescent="0.3">
      <c r="A4" s="20"/>
      <c r="F4" s="1"/>
    </row>
    <row r="5" spans="1:6" x14ac:dyDescent="0.3">
      <c r="A5" s="22" t="s">
        <v>211</v>
      </c>
      <c r="B5" s="11"/>
      <c r="C5" s="11"/>
      <c r="D5" s="11"/>
      <c r="E5" s="11"/>
      <c r="F5" s="2"/>
    </row>
    <row r="6" spans="1:6" x14ac:dyDescent="0.3">
      <c r="A6" s="23" t="s">
        <v>65</v>
      </c>
      <c r="B6" s="5" t="s">
        <v>47</v>
      </c>
      <c r="C6" s="5"/>
      <c r="D6" s="5"/>
      <c r="E6" s="5"/>
      <c r="F6" s="3" t="s">
        <v>66</v>
      </c>
    </row>
    <row r="7" spans="1:6" x14ac:dyDescent="0.3">
      <c r="A7" s="20">
        <v>45208</v>
      </c>
      <c r="B7" s="31" t="s">
        <v>86</v>
      </c>
      <c r="F7" s="13">
        <v>15.48</v>
      </c>
    </row>
    <row r="8" spans="1:6" x14ac:dyDescent="0.3">
      <c r="A8" s="20">
        <v>45209</v>
      </c>
      <c r="B8" s="31" t="s">
        <v>98</v>
      </c>
      <c r="F8" s="13">
        <v>963.91</v>
      </c>
    </row>
    <row r="9" spans="1:6" x14ac:dyDescent="0.3">
      <c r="A9" s="20">
        <v>45209</v>
      </c>
      <c r="B9" s="31" t="s">
        <v>104</v>
      </c>
      <c r="F9" s="13">
        <v>25.4</v>
      </c>
    </row>
    <row r="10" spans="1:6" x14ac:dyDescent="0.3">
      <c r="A10" s="20">
        <v>45209</v>
      </c>
      <c r="B10" s="31" t="s">
        <v>215</v>
      </c>
      <c r="F10" s="13">
        <v>1025</v>
      </c>
    </row>
    <row r="11" spans="1:6" x14ac:dyDescent="0.3">
      <c r="A11" s="20">
        <v>45209</v>
      </c>
      <c r="B11" s="31" t="s">
        <v>216</v>
      </c>
      <c r="F11" s="13">
        <v>177</v>
      </c>
    </row>
    <row r="12" spans="1:6" x14ac:dyDescent="0.3">
      <c r="A12" s="20">
        <v>45209</v>
      </c>
      <c r="B12" s="31" t="s">
        <v>217</v>
      </c>
      <c r="F12" s="13">
        <v>252</v>
      </c>
    </row>
    <row r="13" spans="1:6" x14ac:dyDescent="0.3">
      <c r="A13" s="20">
        <v>45209</v>
      </c>
      <c r="B13" s="31" t="s">
        <v>106</v>
      </c>
      <c r="F13" s="13">
        <v>25.99</v>
      </c>
    </row>
    <row r="14" spans="1:6" x14ac:dyDescent="0.3">
      <c r="A14" s="20">
        <v>45209</v>
      </c>
      <c r="B14" s="31" t="s">
        <v>97</v>
      </c>
      <c r="F14" s="13">
        <v>396</v>
      </c>
    </row>
    <row r="15" spans="1:6" x14ac:dyDescent="0.3">
      <c r="A15" s="20">
        <v>45212</v>
      </c>
      <c r="B15" s="31" t="s">
        <v>99</v>
      </c>
      <c r="F15" s="13">
        <v>30.14</v>
      </c>
    </row>
    <row r="16" spans="1:6" x14ac:dyDescent="0.3">
      <c r="A16" s="20">
        <v>45215</v>
      </c>
      <c r="B16" s="31" t="s">
        <v>87</v>
      </c>
      <c r="F16" s="13">
        <v>6</v>
      </c>
    </row>
    <row r="17" spans="1:6" x14ac:dyDescent="0.3">
      <c r="A17" s="71">
        <v>45226</v>
      </c>
      <c r="B17" s="55" t="s">
        <v>241</v>
      </c>
      <c r="F17" s="72">
        <v>1.99</v>
      </c>
    </row>
    <row r="18" spans="1:6" x14ac:dyDescent="0.3">
      <c r="A18" s="20"/>
      <c r="B18" s="33"/>
      <c r="F18" s="13"/>
    </row>
    <row r="19" spans="1:6" x14ac:dyDescent="0.3">
      <c r="A19" s="23"/>
      <c r="B19" s="5"/>
      <c r="C19" s="17" t="s">
        <v>67</v>
      </c>
      <c r="D19" s="18"/>
      <c r="E19" s="18"/>
      <c r="F19" s="3">
        <f>SUM(F7:F17)</f>
        <v>2918.9099999999994</v>
      </c>
    </row>
    <row r="20" spans="1:6" x14ac:dyDescent="0.3">
      <c r="A20" s="20"/>
      <c r="F20" s="1"/>
    </row>
    <row r="21" spans="1:6" x14ac:dyDescent="0.3">
      <c r="A21" s="22" t="s">
        <v>68</v>
      </c>
      <c r="B21" s="11"/>
      <c r="C21" s="11"/>
      <c r="D21" s="11"/>
      <c r="E21" s="11"/>
      <c r="F21" s="2"/>
    </row>
    <row r="22" spans="1:6" x14ac:dyDescent="0.3">
      <c r="A22" s="23" t="s">
        <v>63</v>
      </c>
      <c r="B22" s="5" t="s">
        <v>47</v>
      </c>
      <c r="C22" s="5"/>
      <c r="D22" s="5"/>
      <c r="E22" s="5"/>
      <c r="F22" s="3" t="s">
        <v>69</v>
      </c>
    </row>
    <row r="23" spans="1:6" x14ac:dyDescent="0.3">
      <c r="A23" s="20">
        <v>45201</v>
      </c>
      <c r="B23" t="s">
        <v>214</v>
      </c>
      <c r="C23" s="5"/>
      <c r="D23" s="5"/>
      <c r="E23" s="5"/>
      <c r="F23" s="1">
        <v>100</v>
      </c>
    </row>
    <row r="24" spans="1:6" x14ac:dyDescent="0.3">
      <c r="A24" s="20">
        <v>45209</v>
      </c>
      <c r="B24" t="s">
        <v>250</v>
      </c>
      <c r="C24" s="5"/>
      <c r="D24" s="5"/>
      <c r="E24" s="5"/>
      <c r="F24" s="1">
        <v>139.19999999999999</v>
      </c>
    </row>
    <row r="25" spans="1:6" x14ac:dyDescent="0.3">
      <c r="A25" s="20"/>
      <c r="F25" s="1"/>
    </row>
    <row r="26" spans="1:6" x14ac:dyDescent="0.3">
      <c r="A26" s="23"/>
      <c r="B26" s="5"/>
      <c r="C26" s="5" t="s">
        <v>70</v>
      </c>
      <c r="D26" s="5"/>
      <c r="E26" s="5"/>
      <c r="F26" s="3">
        <f>SUM(F23:F24)</f>
        <v>239.2</v>
      </c>
    </row>
    <row r="27" spans="1:6" x14ac:dyDescent="0.3">
      <c r="A27" s="20"/>
      <c r="F27" s="1"/>
    </row>
    <row r="28" spans="1:6" x14ac:dyDescent="0.3">
      <c r="A28" s="25" t="s">
        <v>212</v>
      </c>
      <c r="B28" s="7"/>
      <c r="C28" s="7"/>
      <c r="D28" s="7"/>
      <c r="E28" s="7"/>
      <c r="F28" s="8">
        <f>F3-F19+F26</f>
        <v>64993.99</v>
      </c>
    </row>
    <row r="29" spans="1:6" x14ac:dyDescent="0.3">
      <c r="A29" s="20"/>
      <c r="F29" s="1"/>
    </row>
  </sheetData>
  <pageMargins left="0.7" right="0.7" top="0.75" bottom="0.75" header="0.3" footer="0.3"/>
  <pageSetup paperSize="9" scale="6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6E6CA-5DEC-480E-9480-24D7E0D5BF48}">
  <sheetPr>
    <pageSetUpPr fitToPage="1"/>
  </sheetPr>
  <dimension ref="A1:F33"/>
  <sheetViews>
    <sheetView workbookViewId="0">
      <selection activeCell="B21" sqref="B21"/>
    </sheetView>
  </sheetViews>
  <sheetFormatPr defaultRowHeight="14.4" x14ac:dyDescent="0.3"/>
  <cols>
    <col min="1" max="1" width="12" style="20" customWidth="1"/>
    <col min="2" max="2" width="42.6640625" customWidth="1"/>
    <col min="3" max="3" width="15.109375" bestFit="1" customWidth="1"/>
    <col min="4" max="4" width="11.44140625" style="1" customWidth="1"/>
    <col min="5" max="5" width="2.109375" style="1" customWidth="1"/>
    <col min="6" max="6" width="20.44140625" bestFit="1" customWidth="1"/>
  </cols>
  <sheetData>
    <row r="1" spans="1:6" s="14" customFormat="1" x14ac:dyDescent="0.3">
      <c r="A1" s="34" t="s">
        <v>63</v>
      </c>
      <c r="B1" s="14" t="s">
        <v>96</v>
      </c>
      <c r="C1" s="37" t="s">
        <v>62</v>
      </c>
      <c r="D1" s="15" t="s">
        <v>60</v>
      </c>
      <c r="E1" s="15"/>
      <c r="F1" s="14" t="s">
        <v>95</v>
      </c>
    </row>
    <row r="2" spans="1:6" x14ac:dyDescent="0.3">
      <c r="A2" s="20">
        <v>45022</v>
      </c>
      <c r="B2" t="s">
        <v>93</v>
      </c>
      <c r="C2" t="s">
        <v>88</v>
      </c>
      <c r="D2" s="1">
        <v>14613</v>
      </c>
      <c r="F2" t="s">
        <v>94</v>
      </c>
    </row>
    <row r="4" spans="1:6" ht="6" customHeight="1" x14ac:dyDescent="0.3"/>
    <row r="5" spans="1:6" x14ac:dyDescent="0.3">
      <c r="A5" s="20">
        <v>45048</v>
      </c>
      <c r="B5" t="s">
        <v>140</v>
      </c>
      <c r="C5" t="s">
        <v>88</v>
      </c>
      <c r="D5" s="1">
        <v>104.86</v>
      </c>
      <c r="F5" t="s">
        <v>141</v>
      </c>
    </row>
    <row r="6" spans="1:6" x14ac:dyDescent="0.3">
      <c r="A6" s="20">
        <v>45065</v>
      </c>
      <c r="B6" t="s">
        <v>142</v>
      </c>
      <c r="C6" t="s">
        <v>143</v>
      </c>
      <c r="D6" s="1">
        <v>947.91</v>
      </c>
      <c r="F6" t="s">
        <v>144</v>
      </c>
    </row>
    <row r="7" spans="1:6" x14ac:dyDescent="0.3">
      <c r="A7" s="20">
        <v>45070</v>
      </c>
      <c r="B7" t="s">
        <v>145</v>
      </c>
      <c r="C7" t="s">
        <v>88</v>
      </c>
      <c r="D7" s="1">
        <v>20</v>
      </c>
      <c r="F7" t="s">
        <v>146</v>
      </c>
    </row>
    <row r="8" spans="1:6" ht="13.8" customHeight="1" x14ac:dyDescent="0.3">
      <c r="A8" s="20">
        <v>45076</v>
      </c>
      <c r="B8" t="s">
        <v>140</v>
      </c>
      <c r="C8" t="s">
        <v>88</v>
      </c>
      <c r="D8" s="1">
        <v>104.86</v>
      </c>
      <c r="F8" t="s">
        <v>141</v>
      </c>
    </row>
    <row r="10" spans="1:6" x14ac:dyDescent="0.3">
      <c r="A10" s="20">
        <v>45090</v>
      </c>
      <c r="B10" t="s">
        <v>183</v>
      </c>
      <c r="C10" t="s">
        <v>88</v>
      </c>
      <c r="D10" s="1">
        <v>50</v>
      </c>
      <c r="F10" t="s">
        <v>184</v>
      </c>
    </row>
    <row r="11" spans="1:6" x14ac:dyDescent="0.3">
      <c r="A11" s="20">
        <v>45092</v>
      </c>
      <c r="B11" t="s">
        <v>185</v>
      </c>
      <c r="C11" t="s">
        <v>88</v>
      </c>
      <c r="D11" s="1">
        <v>80</v>
      </c>
      <c r="F11" t="s">
        <v>186</v>
      </c>
    </row>
    <row r="13" spans="1:6" x14ac:dyDescent="0.3">
      <c r="A13" s="20">
        <v>45139</v>
      </c>
      <c r="B13" t="s">
        <v>140</v>
      </c>
      <c r="C13" t="s">
        <v>88</v>
      </c>
      <c r="D13" s="1">
        <v>278.52999999999997</v>
      </c>
      <c r="F13" t="s">
        <v>141</v>
      </c>
    </row>
    <row r="14" spans="1:6" x14ac:dyDescent="0.3">
      <c r="A14" s="20">
        <v>45148</v>
      </c>
      <c r="B14" t="s">
        <v>140</v>
      </c>
      <c r="C14" t="s">
        <v>88</v>
      </c>
      <c r="D14" s="1">
        <v>139.19999999999999</v>
      </c>
      <c r="F14" t="s">
        <v>141</v>
      </c>
    </row>
    <row r="15" spans="1:6" x14ac:dyDescent="0.3">
      <c r="A15" s="20">
        <v>45159</v>
      </c>
      <c r="B15" t="s">
        <v>198</v>
      </c>
      <c r="C15" t="s">
        <v>88</v>
      </c>
      <c r="D15" s="1">
        <v>5</v>
      </c>
      <c r="F15" t="s">
        <v>53</v>
      </c>
    </row>
    <row r="17" spans="1:6" x14ac:dyDescent="0.3">
      <c r="A17" s="20">
        <v>45175</v>
      </c>
      <c r="B17" t="s">
        <v>93</v>
      </c>
      <c r="C17" t="s">
        <v>88</v>
      </c>
      <c r="D17" s="1">
        <v>14613</v>
      </c>
      <c r="F17" t="s">
        <v>94</v>
      </c>
    </row>
    <row r="18" spans="1:6" x14ac:dyDescent="0.3">
      <c r="A18" s="20">
        <v>45180</v>
      </c>
      <c r="B18" t="s">
        <v>140</v>
      </c>
      <c r="C18" t="s">
        <v>88</v>
      </c>
      <c r="D18" s="1">
        <v>139.19999999999999</v>
      </c>
      <c r="F18" t="s">
        <v>141</v>
      </c>
    </row>
    <row r="20" spans="1:6" x14ac:dyDescent="0.3">
      <c r="A20" s="20">
        <v>45201</v>
      </c>
      <c r="B20" t="s">
        <v>214</v>
      </c>
      <c r="C20" t="s">
        <v>88</v>
      </c>
      <c r="D20" s="1">
        <v>100</v>
      </c>
      <c r="F20" t="s">
        <v>53</v>
      </c>
    </row>
    <row r="21" spans="1:6" x14ac:dyDescent="0.3">
      <c r="A21" s="20">
        <v>45209</v>
      </c>
      <c r="B21" t="s">
        <v>140</v>
      </c>
      <c r="C21" t="s">
        <v>88</v>
      </c>
      <c r="D21" s="1">
        <v>139.19999999999999</v>
      </c>
      <c r="F21" t="s">
        <v>141</v>
      </c>
    </row>
    <row r="33" spans="6:6" x14ac:dyDescent="0.3">
      <c r="F33">
        <f>SUM(F28:F31)</f>
        <v>0</v>
      </c>
    </row>
  </sheetData>
  <pageMargins left="0.7" right="0.7" top="0.75" bottom="0.75" header="0.3" footer="0.3"/>
  <pageSetup scale="7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407FF-0504-4F83-B89B-12BF47C114FF}">
  <sheetPr>
    <pageSetUpPr fitToPage="1"/>
  </sheetPr>
  <dimension ref="A1:H92"/>
  <sheetViews>
    <sheetView topLeftCell="A70" workbookViewId="0">
      <selection activeCell="C106" sqref="C106"/>
    </sheetView>
  </sheetViews>
  <sheetFormatPr defaultRowHeight="14.4" x14ac:dyDescent="0.3"/>
  <cols>
    <col min="1" max="1" width="18.21875" bestFit="1" customWidth="1"/>
    <col min="2" max="2" width="35.77734375" bestFit="1" customWidth="1"/>
    <col min="3" max="3" width="16.44140625" bestFit="1" customWidth="1"/>
    <col min="4" max="4" width="15.77734375" bestFit="1" customWidth="1"/>
    <col min="5" max="5" width="14" bestFit="1" customWidth="1"/>
    <col min="6" max="8" width="12.77734375" customWidth="1"/>
  </cols>
  <sheetData>
    <row r="1" spans="1:8" x14ac:dyDescent="0.3">
      <c r="A1" s="25" t="s">
        <v>64</v>
      </c>
      <c r="B1" s="32" t="s">
        <v>58</v>
      </c>
      <c r="C1" s="38" t="s">
        <v>59</v>
      </c>
      <c r="D1" s="38" t="s">
        <v>62</v>
      </c>
      <c r="E1" s="32" t="s">
        <v>61</v>
      </c>
      <c r="F1" s="39" t="s">
        <v>60</v>
      </c>
      <c r="G1" s="39" t="s">
        <v>35</v>
      </c>
      <c r="H1" s="39" t="s">
        <v>45</v>
      </c>
    </row>
    <row r="2" spans="1:8" x14ac:dyDescent="0.3">
      <c r="A2" s="20">
        <v>44998</v>
      </c>
      <c r="B2" s="31" t="s">
        <v>86</v>
      </c>
      <c r="C2" s="31" t="s">
        <v>116</v>
      </c>
      <c r="D2" s="31" t="s">
        <v>92</v>
      </c>
      <c r="E2" s="31"/>
      <c r="F2" s="13">
        <v>21.44</v>
      </c>
      <c r="G2" s="1">
        <v>3.57</v>
      </c>
      <c r="H2" s="1">
        <v>17.87</v>
      </c>
    </row>
    <row r="3" spans="1:8" x14ac:dyDescent="0.3">
      <c r="A3" s="24">
        <v>45027</v>
      </c>
      <c r="B3" s="33" t="s">
        <v>99</v>
      </c>
      <c r="C3" s="33" t="s">
        <v>117</v>
      </c>
      <c r="D3" s="33" t="s">
        <v>88</v>
      </c>
      <c r="E3" s="31"/>
      <c r="F3" s="13">
        <v>30.14</v>
      </c>
      <c r="G3" s="1"/>
      <c r="H3" s="1">
        <v>30.14</v>
      </c>
    </row>
    <row r="4" spans="1:8" x14ac:dyDescent="0.3">
      <c r="A4" s="20">
        <v>45033</v>
      </c>
      <c r="B4" s="31" t="s">
        <v>87</v>
      </c>
      <c r="C4" s="31" t="s">
        <v>118</v>
      </c>
      <c r="D4" s="31" t="s">
        <v>88</v>
      </c>
      <c r="E4" s="31"/>
      <c r="F4" s="13">
        <v>6</v>
      </c>
      <c r="G4" s="1">
        <v>1</v>
      </c>
      <c r="H4" s="1">
        <v>5</v>
      </c>
    </row>
    <row r="5" spans="1:8" x14ac:dyDescent="0.3">
      <c r="A5" s="24">
        <v>45037</v>
      </c>
      <c r="B5" s="33" t="s">
        <v>119</v>
      </c>
      <c r="C5" s="33" t="s">
        <v>120</v>
      </c>
      <c r="D5" s="31" t="s">
        <v>88</v>
      </c>
      <c r="E5" s="31"/>
      <c r="F5" s="13">
        <v>107.52</v>
      </c>
      <c r="G5" s="1"/>
      <c r="H5" s="1">
        <v>107.52</v>
      </c>
    </row>
    <row r="6" spans="1:8" x14ac:dyDescent="0.3">
      <c r="A6" s="24">
        <v>45037</v>
      </c>
      <c r="B6" s="33" t="s">
        <v>121</v>
      </c>
      <c r="C6" s="33" t="s">
        <v>122</v>
      </c>
      <c r="D6" s="31" t="s">
        <v>88</v>
      </c>
      <c r="E6" s="33"/>
      <c r="F6" s="13">
        <v>269.64</v>
      </c>
      <c r="G6" s="1">
        <v>44.94</v>
      </c>
      <c r="H6" s="1">
        <v>224.7</v>
      </c>
    </row>
    <row r="7" spans="1:8" x14ac:dyDescent="0.3">
      <c r="A7" s="20">
        <v>45037</v>
      </c>
      <c r="B7" s="33" t="s">
        <v>97</v>
      </c>
      <c r="C7" s="33" t="s">
        <v>123</v>
      </c>
      <c r="D7" s="33" t="s">
        <v>88</v>
      </c>
      <c r="E7" s="31"/>
      <c r="F7" s="13">
        <v>594</v>
      </c>
      <c r="G7" s="1">
        <v>99</v>
      </c>
      <c r="H7" s="1">
        <v>495</v>
      </c>
    </row>
    <row r="8" spans="1:8" x14ac:dyDescent="0.3">
      <c r="A8" s="24">
        <v>45037</v>
      </c>
      <c r="B8" s="31" t="s">
        <v>105</v>
      </c>
      <c r="C8" s="31" t="s">
        <v>124</v>
      </c>
      <c r="D8" s="31" t="s">
        <v>88</v>
      </c>
      <c r="E8" s="33"/>
      <c r="F8" s="13">
        <v>189</v>
      </c>
      <c r="G8" s="1">
        <v>31.5</v>
      </c>
      <c r="H8" s="1">
        <v>157.5</v>
      </c>
    </row>
    <row r="9" spans="1:8" x14ac:dyDescent="0.3">
      <c r="A9" s="24">
        <v>45037</v>
      </c>
      <c r="B9" s="31" t="s">
        <v>125</v>
      </c>
      <c r="C9" s="33" t="s">
        <v>126</v>
      </c>
      <c r="D9" s="31" t="s">
        <v>88</v>
      </c>
      <c r="E9" s="33"/>
      <c r="F9" s="13">
        <v>100</v>
      </c>
      <c r="G9" s="1"/>
      <c r="H9" s="1">
        <v>100</v>
      </c>
    </row>
    <row r="10" spans="1:8" x14ac:dyDescent="0.3">
      <c r="A10" s="24">
        <v>45037</v>
      </c>
      <c r="B10" s="33" t="s">
        <v>104</v>
      </c>
      <c r="C10" s="33" t="s">
        <v>127</v>
      </c>
      <c r="D10" s="31" t="s">
        <v>88</v>
      </c>
      <c r="E10" s="31"/>
      <c r="F10" s="13">
        <v>51.98</v>
      </c>
      <c r="G10" s="1"/>
      <c r="H10" s="1">
        <v>51.98</v>
      </c>
    </row>
    <row r="11" spans="1:8" x14ac:dyDescent="0.3">
      <c r="A11" s="24">
        <v>45037</v>
      </c>
      <c r="B11" s="33" t="s">
        <v>98</v>
      </c>
      <c r="C11" s="33" t="s">
        <v>128</v>
      </c>
      <c r="D11" s="31" t="s">
        <v>88</v>
      </c>
      <c r="E11" s="33"/>
      <c r="F11" s="13">
        <v>963.91</v>
      </c>
      <c r="G11" s="1"/>
      <c r="H11" s="1">
        <v>963.91</v>
      </c>
    </row>
    <row r="12" spans="1:8" x14ac:dyDescent="0.3">
      <c r="A12" s="24">
        <v>45037</v>
      </c>
      <c r="B12" s="33" t="s">
        <v>106</v>
      </c>
      <c r="C12" s="33" t="s">
        <v>129</v>
      </c>
      <c r="D12" s="33" t="s">
        <v>88</v>
      </c>
      <c r="E12" s="31"/>
      <c r="F12" s="13">
        <v>25.99</v>
      </c>
      <c r="G12" s="1">
        <v>4.33</v>
      </c>
      <c r="H12" s="1">
        <v>21.66</v>
      </c>
    </row>
    <row r="13" spans="1:8" x14ac:dyDescent="0.3">
      <c r="A13" s="24">
        <v>45040</v>
      </c>
      <c r="B13" s="33" t="s">
        <v>165</v>
      </c>
      <c r="C13" s="33" t="s">
        <v>131</v>
      </c>
      <c r="D13" s="31" t="s">
        <v>88</v>
      </c>
      <c r="E13" s="33"/>
      <c r="F13" s="13">
        <v>1657.31</v>
      </c>
      <c r="G13" s="1">
        <v>276.22000000000003</v>
      </c>
      <c r="H13" s="1">
        <v>1381.09</v>
      </c>
    </row>
    <row r="14" spans="1:8" x14ac:dyDescent="0.3">
      <c r="A14" s="20">
        <v>45040</v>
      </c>
      <c r="B14" s="33" t="s">
        <v>132</v>
      </c>
      <c r="C14" s="33" t="s">
        <v>133</v>
      </c>
      <c r="D14" s="31" t="s">
        <v>88</v>
      </c>
      <c r="E14" s="31"/>
      <c r="F14" s="13">
        <v>110</v>
      </c>
      <c r="G14" s="1"/>
      <c r="H14" s="1">
        <v>110</v>
      </c>
    </row>
    <row r="15" spans="1:8" x14ac:dyDescent="0.3">
      <c r="A15" s="20"/>
      <c r="B15" s="31"/>
      <c r="C15" s="33"/>
      <c r="D15" s="31"/>
      <c r="E15" s="31"/>
      <c r="F15" s="43">
        <f>SUM(F2:F14)</f>
        <v>4126.93</v>
      </c>
      <c r="G15" s="43">
        <f>SUM(G2:G14)</f>
        <v>460.56000000000006</v>
      </c>
      <c r="H15" s="43">
        <f>SUM(H2:H14)</f>
        <v>3666.37</v>
      </c>
    </row>
    <row r="16" spans="1:8" x14ac:dyDescent="0.3">
      <c r="A16" s="20"/>
      <c r="B16" s="31"/>
      <c r="C16" s="33"/>
      <c r="D16" s="31"/>
      <c r="E16" s="31"/>
      <c r="F16" s="13"/>
      <c r="G16" s="1"/>
      <c r="H16" s="1"/>
    </row>
    <row r="17" spans="1:8" x14ac:dyDescent="0.3">
      <c r="A17" s="20">
        <v>45051</v>
      </c>
      <c r="B17" s="31" t="s">
        <v>147</v>
      </c>
      <c r="C17" s="31" t="s">
        <v>148</v>
      </c>
      <c r="D17" s="31" t="s">
        <v>88</v>
      </c>
      <c r="E17" s="31"/>
      <c r="F17" s="13">
        <v>5000</v>
      </c>
      <c r="G17" s="1"/>
      <c r="H17" s="1">
        <v>5000</v>
      </c>
    </row>
    <row r="18" spans="1:8" x14ac:dyDescent="0.3">
      <c r="A18" s="20">
        <v>45056</v>
      </c>
      <c r="B18" s="31" t="s">
        <v>86</v>
      </c>
      <c r="C18" s="31" t="s">
        <v>116</v>
      </c>
      <c r="D18" s="31" t="s">
        <v>92</v>
      </c>
      <c r="E18" s="31"/>
      <c r="F18" s="13">
        <v>25.15</v>
      </c>
      <c r="G18" s="1">
        <v>4.1900000000000004</v>
      </c>
      <c r="H18" s="1">
        <v>20.96</v>
      </c>
    </row>
    <row r="19" spans="1:8" x14ac:dyDescent="0.3">
      <c r="A19" s="20">
        <v>45057</v>
      </c>
      <c r="B19" s="33" t="s">
        <v>149</v>
      </c>
      <c r="C19" s="31" t="s">
        <v>150</v>
      </c>
      <c r="D19" s="31" t="s">
        <v>151</v>
      </c>
      <c r="E19" s="31"/>
      <c r="F19" s="13">
        <v>50</v>
      </c>
      <c r="G19" s="1"/>
      <c r="H19" s="1">
        <v>50</v>
      </c>
    </row>
    <row r="20" spans="1:8" x14ac:dyDescent="0.3">
      <c r="A20" s="20">
        <v>45057</v>
      </c>
      <c r="B20" s="31" t="s">
        <v>99</v>
      </c>
      <c r="C20" s="31" t="s">
        <v>152</v>
      </c>
      <c r="D20" s="31" t="s">
        <v>88</v>
      </c>
      <c r="E20" s="31"/>
      <c r="F20" s="13">
        <v>30.14</v>
      </c>
      <c r="G20" s="1"/>
      <c r="H20" s="1">
        <v>30.14</v>
      </c>
    </row>
    <row r="21" spans="1:8" x14ac:dyDescent="0.3">
      <c r="A21" s="20">
        <v>45061</v>
      </c>
      <c r="B21" s="31" t="s">
        <v>87</v>
      </c>
      <c r="C21" s="31" t="s">
        <v>153</v>
      </c>
      <c r="D21" s="31" t="s">
        <v>88</v>
      </c>
      <c r="E21" s="31"/>
      <c r="F21" s="13">
        <v>6</v>
      </c>
      <c r="G21" s="1">
        <v>1</v>
      </c>
      <c r="H21" s="1">
        <v>5</v>
      </c>
    </row>
    <row r="22" spans="1:8" x14ac:dyDescent="0.3">
      <c r="A22" s="20">
        <v>45063</v>
      </c>
      <c r="B22" s="31" t="s">
        <v>155</v>
      </c>
      <c r="C22" s="31" t="s">
        <v>154</v>
      </c>
      <c r="D22" s="31" t="s">
        <v>88</v>
      </c>
      <c r="E22" s="31"/>
      <c r="F22" s="13">
        <v>100</v>
      </c>
      <c r="G22" s="1"/>
      <c r="H22" s="1">
        <v>100</v>
      </c>
    </row>
    <row r="23" spans="1:8" x14ac:dyDescent="0.3">
      <c r="A23" s="20">
        <v>45063</v>
      </c>
      <c r="B23" s="31" t="s">
        <v>156</v>
      </c>
      <c r="C23" s="31" t="s">
        <v>157</v>
      </c>
      <c r="D23" s="31" t="s">
        <v>88</v>
      </c>
      <c r="E23" s="31"/>
      <c r="F23" s="13">
        <v>57.85</v>
      </c>
      <c r="G23" s="1"/>
      <c r="H23" s="1">
        <v>57.85</v>
      </c>
    </row>
    <row r="24" spans="1:8" x14ac:dyDescent="0.3">
      <c r="A24" s="20">
        <v>45063</v>
      </c>
      <c r="B24" s="31" t="s">
        <v>158</v>
      </c>
      <c r="C24" s="31" t="s">
        <v>159</v>
      </c>
      <c r="D24" s="31" t="s">
        <v>88</v>
      </c>
      <c r="E24" s="31"/>
      <c r="F24" s="13">
        <v>250</v>
      </c>
      <c r="G24" s="1"/>
      <c r="H24" s="1">
        <v>250</v>
      </c>
    </row>
    <row r="25" spans="1:8" x14ac:dyDescent="0.3">
      <c r="A25" s="20">
        <v>45063</v>
      </c>
      <c r="B25" s="31" t="s">
        <v>97</v>
      </c>
      <c r="C25" s="31" t="s">
        <v>160</v>
      </c>
      <c r="D25" s="31" t="s">
        <v>88</v>
      </c>
      <c r="E25" s="31"/>
      <c r="F25" s="13">
        <v>396</v>
      </c>
      <c r="G25" s="1">
        <v>66</v>
      </c>
      <c r="H25" s="1">
        <v>330</v>
      </c>
    </row>
    <row r="26" spans="1:8" x14ac:dyDescent="0.3">
      <c r="A26" s="20">
        <v>45063</v>
      </c>
      <c r="B26" s="31" t="s">
        <v>104</v>
      </c>
      <c r="C26" s="31" t="s">
        <v>161</v>
      </c>
      <c r="D26" s="31" t="s">
        <v>88</v>
      </c>
      <c r="E26" s="31"/>
      <c r="F26" s="13">
        <v>51.98</v>
      </c>
      <c r="G26" s="1"/>
      <c r="H26" s="1">
        <v>51.98</v>
      </c>
    </row>
    <row r="27" spans="1:8" x14ac:dyDescent="0.3">
      <c r="A27" s="20">
        <v>45063</v>
      </c>
      <c r="B27" s="31" t="s">
        <v>98</v>
      </c>
      <c r="C27" s="31" t="s">
        <v>162</v>
      </c>
      <c r="D27" s="31" t="s">
        <v>88</v>
      </c>
      <c r="E27" s="31"/>
      <c r="F27" s="13">
        <v>963.91</v>
      </c>
      <c r="G27" s="1"/>
      <c r="H27" s="1">
        <v>963.91</v>
      </c>
    </row>
    <row r="28" spans="1:8" x14ac:dyDescent="0.3">
      <c r="A28" s="20">
        <v>45063</v>
      </c>
      <c r="B28" s="31" t="s">
        <v>106</v>
      </c>
      <c r="C28" s="31" t="s">
        <v>163</v>
      </c>
      <c r="D28" s="31" t="s">
        <v>88</v>
      </c>
      <c r="E28" s="31"/>
      <c r="F28" s="13">
        <v>25.99</v>
      </c>
      <c r="G28" s="1">
        <v>4.33</v>
      </c>
      <c r="H28" s="1">
        <v>21.66</v>
      </c>
    </row>
    <row r="29" spans="1:8" x14ac:dyDescent="0.3">
      <c r="A29" s="20">
        <v>45076</v>
      </c>
      <c r="B29" s="31" t="s">
        <v>164</v>
      </c>
      <c r="C29" s="31" t="s">
        <v>166</v>
      </c>
      <c r="D29" s="31" t="s">
        <v>88</v>
      </c>
      <c r="E29" s="31"/>
      <c r="F29" s="13">
        <v>1413.78</v>
      </c>
      <c r="G29" s="1"/>
      <c r="H29" s="1">
        <v>1413.78</v>
      </c>
    </row>
    <row r="30" spans="1:8" x14ac:dyDescent="0.3">
      <c r="A30" s="20">
        <v>45077</v>
      </c>
      <c r="B30" s="31" t="s">
        <v>167</v>
      </c>
      <c r="C30" s="31" t="s">
        <v>166</v>
      </c>
      <c r="D30" s="31" t="s">
        <v>88</v>
      </c>
      <c r="E30" s="31"/>
      <c r="F30" s="13">
        <v>1670.53</v>
      </c>
      <c r="G30" s="1"/>
      <c r="H30" s="1">
        <v>1670.53</v>
      </c>
    </row>
    <row r="31" spans="1:8" x14ac:dyDescent="0.3">
      <c r="A31" s="20">
        <v>45077</v>
      </c>
      <c r="B31" s="31" t="s">
        <v>168</v>
      </c>
      <c r="C31" s="33"/>
      <c r="D31" s="31" t="s">
        <v>92</v>
      </c>
      <c r="E31" s="31"/>
      <c r="F31" s="13">
        <v>1315.22</v>
      </c>
      <c r="G31" s="1"/>
      <c r="H31" s="1">
        <v>1315.22</v>
      </c>
    </row>
    <row r="32" spans="1:8" x14ac:dyDescent="0.3">
      <c r="A32" s="20"/>
      <c r="B32" s="31"/>
      <c r="C32" s="33"/>
      <c r="D32" s="31"/>
      <c r="E32" s="31"/>
      <c r="F32" s="43">
        <f>SUM(F17:F31)</f>
        <v>11356.55</v>
      </c>
      <c r="G32" s="43">
        <f t="shared" ref="G32:H32" si="0">SUM(G17:G31)</f>
        <v>75.52</v>
      </c>
      <c r="H32" s="43">
        <f t="shared" si="0"/>
        <v>11281.03</v>
      </c>
    </row>
    <row r="33" spans="1:8" x14ac:dyDescent="0.3">
      <c r="A33" s="20"/>
      <c r="B33" s="31"/>
      <c r="C33" s="31"/>
      <c r="D33" s="31"/>
      <c r="E33" s="31"/>
      <c r="F33" s="1"/>
      <c r="G33" s="1"/>
      <c r="H33" s="1"/>
    </row>
    <row r="34" spans="1:8" x14ac:dyDescent="0.3">
      <c r="A34" s="20">
        <v>45084</v>
      </c>
      <c r="B34" s="31" t="s">
        <v>86</v>
      </c>
      <c r="C34" s="31" t="s">
        <v>169</v>
      </c>
      <c r="D34" s="31" t="s">
        <v>92</v>
      </c>
      <c r="E34" s="31"/>
      <c r="F34" s="13">
        <v>25.15</v>
      </c>
      <c r="G34" s="1">
        <v>4.1900000000000004</v>
      </c>
      <c r="H34" s="1">
        <v>20.96</v>
      </c>
    </row>
    <row r="35" spans="1:8" x14ac:dyDescent="0.3">
      <c r="A35" s="20">
        <v>45084</v>
      </c>
      <c r="B35" s="31" t="s">
        <v>99</v>
      </c>
      <c r="C35" s="31" t="s">
        <v>170</v>
      </c>
      <c r="D35" s="31" t="s">
        <v>88</v>
      </c>
      <c r="E35" s="31"/>
      <c r="F35" s="13">
        <v>30.14</v>
      </c>
      <c r="G35" s="1"/>
      <c r="H35" s="1">
        <v>30.14</v>
      </c>
    </row>
    <row r="36" spans="1:8" x14ac:dyDescent="0.3">
      <c r="A36" s="20">
        <v>45092</v>
      </c>
      <c r="B36" s="31" t="s">
        <v>87</v>
      </c>
      <c r="C36" s="31" t="s">
        <v>171</v>
      </c>
      <c r="D36" s="31" t="s">
        <v>88</v>
      </c>
      <c r="E36" s="31"/>
      <c r="F36" s="13">
        <v>6</v>
      </c>
      <c r="G36" s="1">
        <v>1</v>
      </c>
      <c r="H36" s="1">
        <v>5</v>
      </c>
    </row>
    <row r="37" spans="1:8" x14ac:dyDescent="0.3">
      <c r="A37" s="20">
        <v>45091</v>
      </c>
      <c r="B37" s="31" t="s">
        <v>172</v>
      </c>
      <c r="C37" s="31" t="s">
        <v>173</v>
      </c>
      <c r="D37" s="31" t="s">
        <v>88</v>
      </c>
      <c r="E37" s="31"/>
      <c r="F37" s="13">
        <v>151.19999999999999</v>
      </c>
      <c r="G37" s="1">
        <v>25.2</v>
      </c>
      <c r="H37" s="1">
        <v>126</v>
      </c>
    </row>
    <row r="38" spans="1:8" x14ac:dyDescent="0.3">
      <c r="A38" s="20">
        <v>45091</v>
      </c>
      <c r="B38" s="31" t="s">
        <v>174</v>
      </c>
      <c r="C38" s="31" t="s">
        <v>175</v>
      </c>
      <c r="D38" s="31" t="s">
        <v>88</v>
      </c>
      <c r="E38" s="31"/>
      <c r="F38" s="13">
        <v>200</v>
      </c>
      <c r="G38" s="1"/>
      <c r="H38" s="1">
        <v>200</v>
      </c>
    </row>
    <row r="39" spans="1:8" x14ac:dyDescent="0.3">
      <c r="A39" s="20">
        <v>45091</v>
      </c>
      <c r="B39" s="31" t="s">
        <v>97</v>
      </c>
      <c r="C39" s="31" t="s">
        <v>176</v>
      </c>
      <c r="D39" s="31" t="s">
        <v>88</v>
      </c>
      <c r="E39" s="31"/>
      <c r="F39" s="13">
        <v>396</v>
      </c>
      <c r="G39" s="1">
        <v>66</v>
      </c>
      <c r="H39" s="1">
        <v>330</v>
      </c>
    </row>
    <row r="40" spans="1:8" x14ac:dyDescent="0.3">
      <c r="A40" s="20">
        <v>45091</v>
      </c>
      <c r="B40" s="31" t="s">
        <v>104</v>
      </c>
      <c r="C40" s="31" t="s">
        <v>177</v>
      </c>
      <c r="D40" s="31" t="s">
        <v>88</v>
      </c>
      <c r="E40" s="31"/>
      <c r="F40" s="13">
        <v>52.18</v>
      </c>
      <c r="G40" s="1"/>
      <c r="H40" s="1">
        <v>52.18</v>
      </c>
    </row>
    <row r="41" spans="1:8" x14ac:dyDescent="0.3">
      <c r="A41" s="20">
        <v>45091</v>
      </c>
      <c r="B41" s="31" t="s">
        <v>98</v>
      </c>
      <c r="C41" s="31" t="s">
        <v>178</v>
      </c>
      <c r="D41" s="31" t="s">
        <v>88</v>
      </c>
      <c r="E41" s="31"/>
      <c r="F41" s="13">
        <v>963.71</v>
      </c>
      <c r="G41" s="1"/>
      <c r="H41" s="1">
        <v>963.71</v>
      </c>
    </row>
    <row r="42" spans="1:8" x14ac:dyDescent="0.3">
      <c r="A42" s="20">
        <v>45091</v>
      </c>
      <c r="B42" s="31" t="s">
        <v>106</v>
      </c>
      <c r="C42" s="31" t="s">
        <v>179</v>
      </c>
      <c r="D42" s="31" t="s">
        <v>88</v>
      </c>
      <c r="E42" s="31"/>
      <c r="F42" s="13">
        <v>25.99</v>
      </c>
      <c r="G42" s="1">
        <v>4.33</v>
      </c>
      <c r="H42" s="1">
        <v>21.66</v>
      </c>
    </row>
    <row r="43" spans="1:8" x14ac:dyDescent="0.3">
      <c r="A43" s="20">
        <v>45091</v>
      </c>
      <c r="B43" s="31" t="s">
        <v>180</v>
      </c>
      <c r="C43" s="31" t="s">
        <v>181</v>
      </c>
      <c r="D43" s="31" t="s">
        <v>88</v>
      </c>
      <c r="E43" s="31"/>
      <c r="F43" s="13">
        <v>1550</v>
      </c>
      <c r="G43" s="1"/>
      <c r="H43" s="1">
        <v>1550</v>
      </c>
    </row>
    <row r="44" spans="1:8" x14ac:dyDescent="0.3">
      <c r="A44" s="20"/>
      <c r="B44" s="31"/>
      <c r="C44" s="33"/>
      <c r="D44" s="31"/>
      <c r="E44" s="31"/>
      <c r="F44" s="43">
        <f>SUM(F34:F43)</f>
        <v>3400.37</v>
      </c>
      <c r="G44" s="43">
        <f>SUM(G34:G43)</f>
        <v>100.72</v>
      </c>
      <c r="H44" s="43">
        <f>SUM(H34:H43)</f>
        <v>3299.65</v>
      </c>
    </row>
    <row r="45" spans="1:8" x14ac:dyDescent="0.3">
      <c r="A45" s="20"/>
      <c r="B45" s="31"/>
      <c r="C45" s="31"/>
      <c r="D45" s="31"/>
      <c r="E45" s="31"/>
      <c r="F45" s="1"/>
      <c r="G45" s="1"/>
      <c r="H45" s="1"/>
    </row>
    <row r="46" spans="1:8" x14ac:dyDescent="0.3">
      <c r="A46" s="20">
        <v>45113</v>
      </c>
      <c r="B46" s="31" t="s">
        <v>99</v>
      </c>
      <c r="C46" s="31" t="s">
        <v>189</v>
      </c>
      <c r="D46" s="31" t="s">
        <v>88</v>
      </c>
      <c r="E46" s="31"/>
      <c r="F46" s="13">
        <v>30.14</v>
      </c>
      <c r="G46" s="1"/>
      <c r="H46" s="1">
        <v>30.14</v>
      </c>
    </row>
    <row r="47" spans="1:8" x14ac:dyDescent="0.3">
      <c r="A47" s="20">
        <v>45114</v>
      </c>
      <c r="B47" s="31" t="s">
        <v>86</v>
      </c>
      <c r="C47" s="31" t="s">
        <v>188</v>
      </c>
      <c r="D47" s="31" t="s">
        <v>92</v>
      </c>
      <c r="E47" s="31"/>
      <c r="F47" s="13">
        <v>25.15</v>
      </c>
      <c r="G47" s="1">
        <v>4.1900000000000004</v>
      </c>
      <c r="H47" s="1">
        <v>20.96</v>
      </c>
    </row>
    <row r="48" spans="1:8" x14ac:dyDescent="0.3">
      <c r="A48" s="20">
        <v>45094</v>
      </c>
      <c r="B48" s="31" t="s">
        <v>87</v>
      </c>
      <c r="C48" s="31" t="s">
        <v>190</v>
      </c>
      <c r="D48" s="31" t="s">
        <v>151</v>
      </c>
      <c r="E48" s="31"/>
      <c r="F48" s="13">
        <v>6</v>
      </c>
      <c r="G48" s="1">
        <v>1</v>
      </c>
      <c r="H48" s="1">
        <v>5</v>
      </c>
    </row>
    <row r="49" spans="1:8" x14ac:dyDescent="0.3">
      <c r="A49" s="20">
        <v>45119</v>
      </c>
      <c r="B49" s="31" t="s">
        <v>97</v>
      </c>
      <c r="C49" s="31" t="s">
        <v>191</v>
      </c>
      <c r="D49" s="31" t="s">
        <v>88</v>
      </c>
      <c r="E49" s="31"/>
      <c r="F49" s="13">
        <v>396</v>
      </c>
      <c r="G49" s="1">
        <v>66</v>
      </c>
      <c r="H49" s="1">
        <v>330</v>
      </c>
    </row>
    <row r="50" spans="1:8" x14ac:dyDescent="0.3">
      <c r="A50" s="20">
        <v>45119</v>
      </c>
      <c r="B50" s="31" t="s">
        <v>104</v>
      </c>
      <c r="C50" s="31" t="s">
        <v>192</v>
      </c>
      <c r="D50" s="31" t="s">
        <v>88</v>
      </c>
      <c r="E50" s="31"/>
      <c r="F50" s="13">
        <v>51.98</v>
      </c>
      <c r="G50" s="1"/>
      <c r="H50" s="1">
        <v>51.98</v>
      </c>
    </row>
    <row r="51" spans="1:8" x14ac:dyDescent="0.3">
      <c r="A51" s="20">
        <v>45119</v>
      </c>
      <c r="B51" s="31" t="s">
        <v>98</v>
      </c>
      <c r="C51" s="31" t="s">
        <v>193</v>
      </c>
      <c r="D51" s="31" t="s">
        <v>88</v>
      </c>
      <c r="E51" s="31"/>
      <c r="F51" s="13">
        <v>963.91</v>
      </c>
      <c r="G51" s="1"/>
      <c r="H51" s="1">
        <v>963.91</v>
      </c>
    </row>
    <row r="52" spans="1:8" x14ac:dyDescent="0.3">
      <c r="A52" s="20">
        <v>45119</v>
      </c>
      <c r="B52" s="31" t="s">
        <v>106</v>
      </c>
      <c r="C52" s="31" t="s">
        <v>194</v>
      </c>
      <c r="D52" s="31" t="s">
        <v>88</v>
      </c>
      <c r="E52" s="31"/>
      <c r="F52" s="13">
        <v>25.99</v>
      </c>
      <c r="G52" s="1">
        <v>4.33</v>
      </c>
      <c r="H52" s="1">
        <v>21.66</v>
      </c>
    </row>
    <row r="53" spans="1:8" x14ac:dyDescent="0.3">
      <c r="A53" s="20">
        <v>45119</v>
      </c>
      <c r="B53" s="31" t="s">
        <v>196</v>
      </c>
      <c r="C53" s="31" t="s">
        <v>195</v>
      </c>
      <c r="D53" s="31" t="s">
        <v>88</v>
      </c>
      <c r="E53" s="31"/>
      <c r="F53" s="13">
        <v>1070.4000000000001</v>
      </c>
      <c r="G53" s="1">
        <v>178.4</v>
      </c>
      <c r="H53" s="1">
        <v>892</v>
      </c>
    </row>
    <row r="54" spans="1:8" x14ac:dyDescent="0.3">
      <c r="A54" s="20">
        <v>45122</v>
      </c>
      <c r="B54" s="31" t="s">
        <v>87</v>
      </c>
      <c r="C54" s="31"/>
      <c r="D54" s="31" t="s">
        <v>151</v>
      </c>
      <c r="E54" s="31"/>
      <c r="F54" s="13">
        <v>6</v>
      </c>
      <c r="G54" s="1">
        <v>1</v>
      </c>
      <c r="H54" s="1">
        <v>5</v>
      </c>
    </row>
    <row r="55" spans="1:8" x14ac:dyDescent="0.3">
      <c r="A55" s="20"/>
      <c r="B55" s="31"/>
      <c r="C55" s="33"/>
      <c r="D55" s="31"/>
      <c r="E55" s="31"/>
      <c r="F55" s="43">
        <f>SUM(F46:F54)</f>
        <v>2575.5700000000002</v>
      </c>
      <c r="G55" s="43">
        <f>SUM(G46:G54)</f>
        <v>254.92000000000002</v>
      </c>
      <c r="H55" s="43">
        <f>SUM(H46:H54)</f>
        <v>2320.65</v>
      </c>
    </row>
    <row r="56" spans="1:8" x14ac:dyDescent="0.3">
      <c r="A56" s="20"/>
      <c r="B56" s="31"/>
      <c r="C56" s="31"/>
      <c r="D56" s="31"/>
      <c r="E56" s="31"/>
      <c r="F56" s="1"/>
      <c r="G56" s="1"/>
      <c r="H56" s="1"/>
    </row>
    <row r="57" spans="1:8" x14ac:dyDescent="0.3">
      <c r="A57" s="20">
        <v>45145</v>
      </c>
      <c r="B57" s="31" t="s">
        <v>99</v>
      </c>
      <c r="C57" s="31" t="s">
        <v>189</v>
      </c>
      <c r="D57" s="31" t="s">
        <v>88</v>
      </c>
      <c r="E57" s="31"/>
      <c r="F57" s="13">
        <v>30.14</v>
      </c>
      <c r="G57" s="1"/>
      <c r="H57" s="1">
        <v>30.14</v>
      </c>
    </row>
    <row r="58" spans="1:8" x14ac:dyDescent="0.3">
      <c r="A58" s="20">
        <v>45146</v>
      </c>
      <c r="B58" s="31" t="s">
        <v>86</v>
      </c>
      <c r="C58" s="31" t="s">
        <v>188</v>
      </c>
      <c r="D58" s="31" t="s">
        <v>92</v>
      </c>
      <c r="E58" s="31"/>
      <c r="F58" s="13">
        <v>25.15</v>
      </c>
      <c r="G58" s="1">
        <v>4.1900000000000004</v>
      </c>
      <c r="H58" s="1">
        <v>20.96</v>
      </c>
    </row>
    <row r="59" spans="1:8" x14ac:dyDescent="0.3">
      <c r="A59" s="20">
        <v>45153</v>
      </c>
      <c r="B59" s="31" t="s">
        <v>87</v>
      </c>
      <c r="C59" s="31" t="s">
        <v>190</v>
      </c>
      <c r="D59" s="31" t="s">
        <v>88</v>
      </c>
      <c r="E59" s="31"/>
      <c r="F59" s="13">
        <v>6</v>
      </c>
      <c r="G59" s="1">
        <v>1</v>
      </c>
      <c r="H59" s="1">
        <v>5</v>
      </c>
    </row>
    <row r="60" spans="1:8" x14ac:dyDescent="0.3">
      <c r="A60" s="20">
        <v>45159</v>
      </c>
      <c r="B60" s="31" t="s">
        <v>97</v>
      </c>
      <c r="C60" s="31" t="s">
        <v>225</v>
      </c>
      <c r="D60" s="31" t="s">
        <v>88</v>
      </c>
      <c r="E60" s="31"/>
      <c r="F60" s="13">
        <v>396</v>
      </c>
      <c r="G60" s="1">
        <v>66</v>
      </c>
      <c r="H60" s="1">
        <v>330</v>
      </c>
    </row>
    <row r="61" spans="1:8" x14ac:dyDescent="0.3">
      <c r="A61" s="20">
        <v>45159</v>
      </c>
      <c r="B61" s="31" t="s">
        <v>106</v>
      </c>
      <c r="C61" s="31" t="s">
        <v>226</v>
      </c>
      <c r="D61" s="31" t="s">
        <v>88</v>
      </c>
      <c r="E61" s="31"/>
      <c r="F61" s="13">
        <v>25.99</v>
      </c>
      <c r="G61" s="1">
        <v>4.33</v>
      </c>
      <c r="H61" s="1">
        <v>21.66</v>
      </c>
    </row>
    <row r="62" spans="1:8" x14ac:dyDescent="0.3">
      <c r="A62" s="20">
        <v>45159</v>
      </c>
      <c r="B62" s="31" t="s">
        <v>104</v>
      </c>
      <c r="C62" s="31" t="s">
        <v>200</v>
      </c>
      <c r="D62" s="31" t="s">
        <v>88</v>
      </c>
      <c r="E62" s="31"/>
      <c r="F62" s="13">
        <v>51.98</v>
      </c>
      <c r="G62" s="1"/>
      <c r="H62" s="1">
        <v>51.98</v>
      </c>
    </row>
    <row r="63" spans="1:8" x14ac:dyDescent="0.3">
      <c r="A63" s="20">
        <v>45159</v>
      </c>
      <c r="B63" s="31" t="s">
        <v>98</v>
      </c>
      <c r="C63" s="31" t="s">
        <v>200</v>
      </c>
      <c r="D63" s="31" t="s">
        <v>88</v>
      </c>
      <c r="E63" s="31"/>
      <c r="F63" s="13">
        <v>963.91</v>
      </c>
      <c r="G63" s="1"/>
      <c r="H63" s="1">
        <v>963.91</v>
      </c>
    </row>
    <row r="64" spans="1:8" x14ac:dyDescent="0.3">
      <c r="A64" s="20"/>
      <c r="B64" s="31"/>
      <c r="C64" s="31"/>
      <c r="D64" s="31"/>
      <c r="E64" s="31"/>
      <c r="F64" s="3">
        <f>SUM(F57:F63)</f>
        <v>1499.17</v>
      </c>
      <c r="G64" s="3">
        <f t="shared" ref="G64:H64" si="1">SUM(G57:G63)</f>
        <v>75.52</v>
      </c>
      <c r="H64" s="3">
        <f t="shared" si="1"/>
        <v>1423.65</v>
      </c>
    </row>
    <row r="65" spans="1:8" x14ac:dyDescent="0.3">
      <c r="A65" s="20"/>
      <c r="B65" s="31"/>
      <c r="C65" s="31"/>
      <c r="D65" s="31"/>
      <c r="E65" s="31"/>
      <c r="F65" s="1"/>
      <c r="G65" s="1"/>
      <c r="H65" s="1"/>
    </row>
    <row r="66" spans="1:8" x14ac:dyDescent="0.3">
      <c r="A66" s="20">
        <v>45175</v>
      </c>
      <c r="B66" s="31" t="s">
        <v>86</v>
      </c>
      <c r="C66" s="31" t="s">
        <v>235</v>
      </c>
      <c r="D66" s="31" t="s">
        <v>92</v>
      </c>
      <c r="E66" s="31"/>
      <c r="F66" s="13">
        <v>25.15</v>
      </c>
      <c r="G66" s="1">
        <v>4.1900000000000004</v>
      </c>
      <c r="H66" s="1">
        <v>20.96</v>
      </c>
    </row>
    <row r="67" spans="1:8" x14ac:dyDescent="0.3">
      <c r="A67" s="20">
        <v>45181</v>
      </c>
      <c r="B67" s="31" t="s">
        <v>201</v>
      </c>
      <c r="C67" s="31" t="s">
        <v>227</v>
      </c>
      <c r="D67" s="31" t="s">
        <v>88</v>
      </c>
      <c r="E67" s="31"/>
      <c r="F67" s="13">
        <v>1181.99</v>
      </c>
      <c r="G67" s="1">
        <v>197</v>
      </c>
      <c r="H67" s="13">
        <v>984.99</v>
      </c>
    </row>
    <row r="68" spans="1:8" x14ac:dyDescent="0.3">
      <c r="A68" s="20">
        <v>45181</v>
      </c>
      <c r="B68" s="31" t="s">
        <v>202</v>
      </c>
      <c r="C68" s="31" t="s">
        <v>228</v>
      </c>
      <c r="D68" s="31" t="s">
        <v>88</v>
      </c>
      <c r="E68" s="31"/>
      <c r="F68" s="13">
        <v>45</v>
      </c>
      <c r="G68" s="1"/>
      <c r="H68" s="1">
        <v>45</v>
      </c>
    </row>
    <row r="69" spans="1:8" x14ac:dyDescent="0.3">
      <c r="A69" s="20">
        <v>45181</v>
      </c>
      <c r="B69" s="31" t="s">
        <v>97</v>
      </c>
      <c r="C69" s="31" t="s">
        <v>229</v>
      </c>
      <c r="D69" s="31" t="s">
        <v>88</v>
      </c>
      <c r="E69" s="31"/>
      <c r="F69" s="13">
        <v>594</v>
      </c>
      <c r="G69" s="1">
        <v>99</v>
      </c>
      <c r="H69" s="1">
        <v>495</v>
      </c>
    </row>
    <row r="70" spans="1:8" x14ac:dyDescent="0.3">
      <c r="A70" s="20">
        <v>45181</v>
      </c>
      <c r="B70" s="31" t="s">
        <v>203</v>
      </c>
      <c r="C70" s="31" t="s">
        <v>230</v>
      </c>
      <c r="D70" s="31" t="s">
        <v>88</v>
      </c>
      <c r="E70" s="31"/>
      <c r="F70" s="13">
        <v>109.99</v>
      </c>
      <c r="G70" s="1"/>
      <c r="H70" s="1">
        <v>109.99</v>
      </c>
    </row>
    <row r="71" spans="1:8" x14ac:dyDescent="0.3">
      <c r="A71" s="20">
        <v>45181</v>
      </c>
      <c r="B71" s="31" t="s">
        <v>98</v>
      </c>
      <c r="C71" s="31" t="s">
        <v>231</v>
      </c>
      <c r="D71" s="31" t="s">
        <v>88</v>
      </c>
      <c r="E71" s="31"/>
      <c r="F71" s="13">
        <v>931.06</v>
      </c>
      <c r="G71" s="1"/>
      <c r="H71" s="1">
        <v>931.06</v>
      </c>
    </row>
    <row r="72" spans="1:8" x14ac:dyDescent="0.3">
      <c r="A72" s="20">
        <v>45181</v>
      </c>
      <c r="B72" s="31" t="s">
        <v>104</v>
      </c>
      <c r="C72" s="31" t="s">
        <v>232</v>
      </c>
      <c r="D72" s="31" t="s">
        <v>88</v>
      </c>
      <c r="E72" s="31"/>
      <c r="F72" s="13">
        <v>19.86</v>
      </c>
      <c r="G72" s="1"/>
      <c r="H72" s="1">
        <v>19.86</v>
      </c>
    </row>
    <row r="73" spans="1:8" x14ac:dyDescent="0.3">
      <c r="A73" s="20">
        <v>45181</v>
      </c>
      <c r="B73" s="31" t="s">
        <v>106</v>
      </c>
      <c r="C73" s="31" t="s">
        <v>233</v>
      </c>
      <c r="D73" s="31" t="s">
        <v>88</v>
      </c>
      <c r="E73" s="31"/>
      <c r="F73" s="13">
        <v>25.99</v>
      </c>
      <c r="G73" s="1">
        <v>4.33</v>
      </c>
      <c r="H73" s="1">
        <v>21.66</v>
      </c>
    </row>
    <row r="74" spans="1:8" x14ac:dyDescent="0.3">
      <c r="A74" s="20">
        <v>45181</v>
      </c>
      <c r="B74" s="31" t="s">
        <v>204</v>
      </c>
      <c r="C74" s="31" t="s">
        <v>238</v>
      </c>
      <c r="D74" s="31" t="s">
        <v>88</v>
      </c>
      <c r="E74" s="31"/>
      <c r="F74" s="13">
        <v>100</v>
      </c>
      <c r="G74" s="1"/>
      <c r="H74" s="1">
        <v>100</v>
      </c>
    </row>
    <row r="75" spans="1:8" x14ac:dyDescent="0.3">
      <c r="A75" s="20">
        <v>45184</v>
      </c>
      <c r="B75" s="31" t="s">
        <v>87</v>
      </c>
      <c r="C75" s="31" t="s">
        <v>234</v>
      </c>
      <c r="D75" s="31" t="s">
        <v>151</v>
      </c>
      <c r="E75" s="31"/>
      <c r="F75" s="13">
        <v>6</v>
      </c>
      <c r="G75" s="1">
        <v>1</v>
      </c>
      <c r="H75" s="1">
        <v>5</v>
      </c>
    </row>
    <row r="76" spans="1:8" x14ac:dyDescent="0.3">
      <c r="A76" s="20">
        <v>45184</v>
      </c>
      <c r="B76" t="s">
        <v>205</v>
      </c>
      <c r="C76" s="31" t="s">
        <v>237</v>
      </c>
      <c r="D76" s="31" t="s">
        <v>92</v>
      </c>
      <c r="E76" s="31"/>
      <c r="F76" s="13">
        <v>35</v>
      </c>
      <c r="G76" s="1"/>
      <c r="H76" s="1">
        <v>35</v>
      </c>
    </row>
    <row r="77" spans="1:8" x14ac:dyDescent="0.3">
      <c r="A77" s="20">
        <v>45188</v>
      </c>
      <c r="B77" s="31" t="s">
        <v>206</v>
      </c>
      <c r="C77" s="31" t="s">
        <v>199</v>
      </c>
      <c r="D77" s="31" t="s">
        <v>207</v>
      </c>
      <c r="E77" s="31"/>
      <c r="F77" s="13">
        <v>30.95</v>
      </c>
      <c r="G77" s="1">
        <v>5.16</v>
      </c>
      <c r="H77" s="1">
        <v>25.79</v>
      </c>
    </row>
    <row r="78" spans="1:8" x14ac:dyDescent="0.3">
      <c r="A78" s="20">
        <v>45189</v>
      </c>
      <c r="B78" s="31" t="s">
        <v>99</v>
      </c>
      <c r="C78" s="31" t="s">
        <v>236</v>
      </c>
      <c r="D78" s="31" t="s">
        <v>88</v>
      </c>
      <c r="E78" s="31"/>
      <c r="F78" s="13">
        <v>30.14</v>
      </c>
      <c r="G78" s="1"/>
      <c r="H78" s="1">
        <v>30.14</v>
      </c>
    </row>
    <row r="79" spans="1:8" x14ac:dyDescent="0.3">
      <c r="A79" s="20"/>
      <c r="B79" s="31"/>
      <c r="C79" s="31"/>
      <c r="D79" s="31"/>
      <c r="E79" s="31"/>
      <c r="F79" s="3">
        <f>SUM(F66:F78)</f>
        <v>3135.1299999999997</v>
      </c>
      <c r="G79" s="3">
        <f>SUM(G66:G78)</f>
        <v>310.68</v>
      </c>
      <c r="H79" s="3">
        <f>SUM(H66:H78)</f>
        <v>2824.45</v>
      </c>
    </row>
    <row r="80" spans="1:8" x14ac:dyDescent="0.3">
      <c r="A80" s="20"/>
      <c r="B80" s="31"/>
      <c r="C80" s="31"/>
      <c r="D80" s="31"/>
      <c r="E80" s="31"/>
      <c r="F80" s="1"/>
      <c r="G80" s="1"/>
      <c r="H80" s="1"/>
    </row>
    <row r="81" spans="1:8" x14ac:dyDescent="0.3">
      <c r="A81" s="20">
        <v>45208</v>
      </c>
      <c r="B81" s="31" t="s">
        <v>86</v>
      </c>
      <c r="C81" s="31"/>
      <c r="D81" s="31" t="s">
        <v>92</v>
      </c>
      <c r="E81" s="31"/>
      <c r="F81" s="13">
        <v>15.48</v>
      </c>
      <c r="G81" s="1"/>
      <c r="H81" s="1">
        <v>15.48</v>
      </c>
    </row>
    <row r="82" spans="1:8" x14ac:dyDescent="0.3">
      <c r="A82" s="20">
        <v>45209</v>
      </c>
      <c r="B82" s="31" t="s">
        <v>98</v>
      </c>
      <c r="C82" s="31"/>
      <c r="D82" s="31" t="s">
        <v>88</v>
      </c>
      <c r="E82" s="31"/>
      <c r="F82" s="13">
        <v>963.91</v>
      </c>
      <c r="G82" s="1"/>
      <c r="H82" s="1">
        <v>963.91</v>
      </c>
    </row>
    <row r="83" spans="1:8" x14ac:dyDescent="0.3">
      <c r="A83" s="20">
        <v>45209</v>
      </c>
      <c r="B83" s="31" t="s">
        <v>104</v>
      </c>
      <c r="C83" s="31"/>
      <c r="D83" s="31" t="s">
        <v>88</v>
      </c>
      <c r="E83" s="31"/>
      <c r="F83" s="13">
        <v>25.4</v>
      </c>
      <c r="G83" s="1"/>
      <c r="H83" s="1">
        <v>25.4</v>
      </c>
    </row>
    <row r="84" spans="1:8" x14ac:dyDescent="0.3">
      <c r="A84" s="20">
        <v>45209</v>
      </c>
      <c r="B84" s="31" t="s">
        <v>215</v>
      </c>
      <c r="C84" s="31"/>
      <c r="D84" s="31" t="s">
        <v>88</v>
      </c>
      <c r="E84" s="31"/>
      <c r="F84" s="13">
        <v>1025</v>
      </c>
      <c r="G84" s="1"/>
      <c r="H84" s="1">
        <v>1025</v>
      </c>
    </row>
    <row r="85" spans="1:8" x14ac:dyDescent="0.3">
      <c r="A85" s="20">
        <v>45209</v>
      </c>
      <c r="B85" s="31" t="s">
        <v>217</v>
      </c>
      <c r="C85" s="31"/>
      <c r="D85" s="31" t="s">
        <v>88</v>
      </c>
      <c r="E85" s="31"/>
      <c r="F85" s="13">
        <v>252</v>
      </c>
      <c r="G85" s="1">
        <v>42</v>
      </c>
      <c r="H85" s="1">
        <v>210</v>
      </c>
    </row>
    <row r="86" spans="1:8" x14ac:dyDescent="0.3">
      <c r="A86" s="20">
        <v>45209</v>
      </c>
      <c r="B86" s="31" t="s">
        <v>106</v>
      </c>
      <c r="C86" s="31"/>
      <c r="D86" s="31" t="s">
        <v>88</v>
      </c>
      <c r="E86" s="31"/>
      <c r="F86" s="13">
        <v>25.99</v>
      </c>
      <c r="G86" s="1">
        <v>4.33</v>
      </c>
      <c r="H86" s="1">
        <v>21.66</v>
      </c>
    </row>
    <row r="87" spans="1:8" x14ac:dyDescent="0.3">
      <c r="A87" s="20">
        <v>45209</v>
      </c>
      <c r="B87" s="31" t="s">
        <v>97</v>
      </c>
      <c r="C87" s="31" t="s">
        <v>224</v>
      </c>
      <c r="D87" s="31" t="s">
        <v>88</v>
      </c>
      <c r="E87" s="31"/>
      <c r="F87" s="13">
        <v>396</v>
      </c>
      <c r="G87" s="1">
        <v>66</v>
      </c>
      <c r="H87" s="1">
        <v>330</v>
      </c>
    </row>
    <row r="88" spans="1:8" x14ac:dyDescent="0.3">
      <c r="A88" s="20">
        <v>45209</v>
      </c>
      <c r="B88" s="31" t="s">
        <v>216</v>
      </c>
      <c r="C88" s="31"/>
      <c r="D88" s="31" t="s">
        <v>88</v>
      </c>
      <c r="E88" s="31"/>
      <c r="F88" s="13">
        <v>177</v>
      </c>
      <c r="G88" s="1"/>
      <c r="H88" s="1">
        <v>177</v>
      </c>
    </row>
    <row r="89" spans="1:8" x14ac:dyDescent="0.3">
      <c r="A89" s="20">
        <v>45212</v>
      </c>
      <c r="B89" s="31" t="s">
        <v>99</v>
      </c>
      <c r="C89" s="31"/>
      <c r="D89" s="31" t="s">
        <v>88</v>
      </c>
      <c r="E89" s="31"/>
      <c r="F89" s="13">
        <v>30.14</v>
      </c>
      <c r="G89" s="1"/>
      <c r="H89" s="1">
        <v>30.14</v>
      </c>
    </row>
    <row r="90" spans="1:8" x14ac:dyDescent="0.3">
      <c r="A90" s="20">
        <v>45215</v>
      </c>
      <c r="B90" s="31" t="s">
        <v>87</v>
      </c>
      <c r="C90" s="31"/>
      <c r="D90" s="31" t="s">
        <v>151</v>
      </c>
      <c r="E90" s="31"/>
      <c r="F90" s="13">
        <v>6</v>
      </c>
      <c r="G90" s="1">
        <v>1</v>
      </c>
      <c r="H90" s="1">
        <v>5</v>
      </c>
    </row>
    <row r="91" spans="1:8" x14ac:dyDescent="0.3">
      <c r="A91" s="71">
        <v>45226</v>
      </c>
      <c r="B91" s="55" t="s">
        <v>241</v>
      </c>
      <c r="C91" s="55" t="s">
        <v>244</v>
      </c>
      <c r="D91" s="55" t="s">
        <v>207</v>
      </c>
      <c r="E91" s="55"/>
      <c r="F91" s="72">
        <v>1.99</v>
      </c>
      <c r="G91" s="72">
        <v>0.33</v>
      </c>
      <c r="H91" s="72">
        <v>1.66</v>
      </c>
    </row>
    <row r="92" spans="1:8" x14ac:dyDescent="0.3">
      <c r="A92" s="20"/>
      <c r="B92" s="31"/>
      <c r="C92" s="31"/>
      <c r="D92" s="31"/>
      <c r="E92" s="31"/>
      <c r="F92" s="3">
        <f>SUM(F81:F90)</f>
        <v>2916.9199999999996</v>
      </c>
      <c r="G92" s="3">
        <f>SUM(G81:G91)</f>
        <v>113.66</v>
      </c>
      <c r="H92" s="3">
        <f>SUM(H81:H91)</f>
        <v>2805.2499999999995</v>
      </c>
    </row>
  </sheetData>
  <pageMargins left="0.7" right="0.7" top="0.75" bottom="0.75" header="0.3" footer="0.3"/>
  <pageSetup scale="6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098C6-F88A-4FCC-BD7E-941249568861}">
  <sheetPr>
    <pageSetUpPr fitToPage="1"/>
  </sheetPr>
  <dimension ref="A1:J119"/>
  <sheetViews>
    <sheetView tabSelected="1" workbookViewId="0">
      <selection activeCell="D49" sqref="D49"/>
    </sheetView>
  </sheetViews>
  <sheetFormatPr defaultRowHeight="14.4" x14ac:dyDescent="0.3"/>
  <cols>
    <col min="1" max="2" width="14.77734375" style="20" customWidth="1"/>
    <col min="3" max="3" width="28" style="10" bestFit="1" customWidth="1"/>
    <col min="4" max="4" width="14.77734375" style="29" customWidth="1"/>
    <col min="5" max="7" width="14.77734375" style="4" customWidth="1"/>
    <col min="8" max="8" width="14.77734375" style="42" customWidth="1"/>
    <col min="9" max="9" width="8.5546875" style="10" customWidth="1"/>
    <col min="10" max="10" width="25.77734375" style="10" customWidth="1"/>
    <col min="11" max="16384" width="8.88671875" style="1"/>
  </cols>
  <sheetData>
    <row r="1" spans="1:10" s="4" customFormat="1" x14ac:dyDescent="0.3">
      <c r="A1" s="40" t="s">
        <v>40</v>
      </c>
      <c r="B1" s="40" t="s">
        <v>41</v>
      </c>
      <c r="C1" s="12" t="s">
        <v>42</v>
      </c>
      <c r="D1" s="30" t="s">
        <v>43</v>
      </c>
      <c r="E1" s="12" t="s">
        <v>44</v>
      </c>
      <c r="F1" s="12" t="s">
        <v>35</v>
      </c>
      <c r="G1" s="12" t="s">
        <v>45</v>
      </c>
      <c r="H1" s="41" t="s">
        <v>46</v>
      </c>
      <c r="I1" s="12"/>
      <c r="J1" s="12" t="s">
        <v>47</v>
      </c>
    </row>
    <row r="2" spans="1:10" x14ac:dyDescent="0.3">
      <c r="A2" s="24">
        <v>44448</v>
      </c>
      <c r="B2" s="24">
        <v>45022</v>
      </c>
      <c r="C2" s="26" t="s">
        <v>80</v>
      </c>
      <c r="D2" s="28" t="s">
        <v>81</v>
      </c>
      <c r="E2" s="27">
        <v>21.44</v>
      </c>
      <c r="F2" s="27">
        <v>3.57</v>
      </c>
      <c r="G2" s="27">
        <v>17.87</v>
      </c>
      <c r="H2" s="42">
        <f>G2/5</f>
        <v>3.5740000000000003</v>
      </c>
      <c r="I2" s="26"/>
      <c r="J2" s="26" t="s">
        <v>82</v>
      </c>
    </row>
    <row r="3" spans="1:10" x14ac:dyDescent="0.3">
      <c r="A3" s="20">
        <v>45034</v>
      </c>
      <c r="B3" s="20">
        <v>45000</v>
      </c>
      <c r="C3" s="10" t="s">
        <v>48</v>
      </c>
      <c r="D3" s="29" t="s">
        <v>83</v>
      </c>
      <c r="E3" s="4">
        <v>6</v>
      </c>
      <c r="F3" s="27">
        <v>1</v>
      </c>
      <c r="G3" s="27">
        <f>E3-F3</f>
        <v>5</v>
      </c>
      <c r="H3" s="42">
        <f>G3/5</f>
        <v>1</v>
      </c>
      <c r="J3" s="10" t="s">
        <v>84</v>
      </c>
    </row>
    <row r="4" spans="1:10" x14ac:dyDescent="0.3">
      <c r="A4" s="20">
        <v>45034</v>
      </c>
      <c r="B4" s="20">
        <v>45027</v>
      </c>
      <c r="C4" s="33" t="s">
        <v>121</v>
      </c>
      <c r="D4" s="60">
        <v>165074117</v>
      </c>
      <c r="E4" s="4">
        <v>269.64</v>
      </c>
      <c r="F4" s="27">
        <v>44.94</v>
      </c>
      <c r="G4" s="27">
        <v>224.7</v>
      </c>
      <c r="H4" s="42">
        <v>44.94</v>
      </c>
      <c r="J4" s="10" t="s">
        <v>136</v>
      </c>
    </row>
    <row r="5" spans="1:10" x14ac:dyDescent="0.3">
      <c r="A5" s="20">
        <v>45034</v>
      </c>
      <c r="B5" s="20">
        <v>45016</v>
      </c>
      <c r="C5" s="33" t="s">
        <v>97</v>
      </c>
      <c r="D5" s="60" t="s">
        <v>134</v>
      </c>
      <c r="E5" s="4">
        <v>594</v>
      </c>
      <c r="F5" s="27">
        <v>99</v>
      </c>
      <c r="G5" s="27">
        <v>495</v>
      </c>
      <c r="H5" s="42">
        <v>99</v>
      </c>
      <c r="J5" s="10" t="s">
        <v>102</v>
      </c>
    </row>
    <row r="6" spans="1:10" x14ac:dyDescent="0.3">
      <c r="A6" s="20">
        <v>45034</v>
      </c>
      <c r="B6" s="20">
        <v>45033</v>
      </c>
      <c r="C6" s="33" t="s">
        <v>105</v>
      </c>
      <c r="D6" s="60" t="s">
        <v>107</v>
      </c>
      <c r="E6" s="4">
        <v>189</v>
      </c>
      <c r="F6" s="27">
        <v>31.5</v>
      </c>
      <c r="G6" s="27">
        <v>157.5</v>
      </c>
      <c r="H6" s="42">
        <v>31.5</v>
      </c>
      <c r="J6" s="10" t="s">
        <v>137</v>
      </c>
    </row>
    <row r="7" spans="1:10" x14ac:dyDescent="0.3">
      <c r="A7" s="20">
        <v>45034</v>
      </c>
      <c r="B7" s="20">
        <v>45016</v>
      </c>
      <c r="C7" s="10" t="s">
        <v>85</v>
      </c>
      <c r="D7" s="29">
        <v>879212594</v>
      </c>
      <c r="E7" s="4">
        <v>25.99</v>
      </c>
      <c r="F7" s="27">
        <v>4.33</v>
      </c>
      <c r="G7" s="27">
        <v>21.66</v>
      </c>
      <c r="H7" s="42">
        <f>G7/5</f>
        <v>4.3319999999999999</v>
      </c>
      <c r="J7" s="10" t="s">
        <v>89</v>
      </c>
    </row>
    <row r="8" spans="1:10" x14ac:dyDescent="0.3">
      <c r="A8" s="20">
        <v>45034</v>
      </c>
      <c r="B8" s="20">
        <v>45035</v>
      </c>
      <c r="C8" s="10" t="s">
        <v>130</v>
      </c>
      <c r="D8" s="29" t="s">
        <v>135</v>
      </c>
      <c r="E8" s="4">
        <v>1657.31</v>
      </c>
      <c r="F8" s="27">
        <v>276.22000000000003</v>
      </c>
      <c r="G8" s="27">
        <v>1381.09</v>
      </c>
      <c r="H8" s="42">
        <v>276.22000000000003</v>
      </c>
      <c r="J8" s="10" t="s">
        <v>138</v>
      </c>
    </row>
    <row r="9" spans="1:10" ht="15" customHeight="1" x14ac:dyDescent="0.3">
      <c r="F9" s="36">
        <f>SUM(F2:F8)</f>
        <v>460.56000000000006</v>
      </c>
      <c r="G9" s="27"/>
    </row>
    <row r="10" spans="1:10" ht="15" customHeight="1" x14ac:dyDescent="0.3">
      <c r="F10" s="36"/>
      <c r="G10" s="27"/>
    </row>
    <row r="11" spans="1:10" ht="15" customHeight="1" x14ac:dyDescent="0.3">
      <c r="A11" s="20">
        <v>44448</v>
      </c>
      <c r="B11" s="20">
        <v>45056</v>
      </c>
      <c r="C11" s="31" t="s">
        <v>86</v>
      </c>
      <c r="D11" s="28" t="s">
        <v>81</v>
      </c>
      <c r="E11" s="4">
        <v>25.15</v>
      </c>
      <c r="F11" s="4">
        <v>4.1900000000000004</v>
      </c>
      <c r="G11" s="27">
        <v>20.96</v>
      </c>
      <c r="H11" s="42">
        <v>4.1900000000000004</v>
      </c>
      <c r="J11" s="26" t="s">
        <v>82</v>
      </c>
    </row>
    <row r="12" spans="1:10" ht="15" customHeight="1" x14ac:dyDescent="0.3">
      <c r="A12" s="20">
        <v>45061</v>
      </c>
      <c r="B12" s="20">
        <v>45031</v>
      </c>
      <c r="C12" s="31" t="s">
        <v>87</v>
      </c>
      <c r="D12" s="29" t="s">
        <v>83</v>
      </c>
      <c r="E12" s="4">
        <v>6</v>
      </c>
      <c r="F12" s="27">
        <v>1</v>
      </c>
      <c r="G12" s="27">
        <f>E12-F12</f>
        <v>5</v>
      </c>
      <c r="H12" s="42">
        <f>G12/5</f>
        <v>1</v>
      </c>
      <c r="J12" s="10" t="s">
        <v>84</v>
      </c>
    </row>
    <row r="13" spans="1:10" ht="15" customHeight="1" x14ac:dyDescent="0.3">
      <c r="A13" s="20">
        <v>45061</v>
      </c>
      <c r="B13" s="20">
        <v>45046</v>
      </c>
      <c r="C13" s="31" t="s">
        <v>97</v>
      </c>
      <c r="D13" s="60" t="s">
        <v>134</v>
      </c>
      <c r="E13" s="61">
        <v>396</v>
      </c>
      <c r="F13" s="4">
        <v>66</v>
      </c>
      <c r="G13" s="4">
        <v>330</v>
      </c>
      <c r="H13" s="42">
        <v>66</v>
      </c>
      <c r="J13" s="10" t="s">
        <v>102</v>
      </c>
    </row>
    <row r="14" spans="1:10" ht="15" customHeight="1" x14ac:dyDescent="0.3">
      <c r="A14" s="20">
        <v>45061</v>
      </c>
      <c r="B14" s="20">
        <v>45044</v>
      </c>
      <c r="C14" s="31" t="s">
        <v>106</v>
      </c>
      <c r="D14" s="29">
        <v>879212594</v>
      </c>
      <c r="E14" s="4">
        <v>25.99</v>
      </c>
      <c r="F14" s="27">
        <v>4.33</v>
      </c>
      <c r="G14" s="27">
        <v>21.66</v>
      </c>
      <c r="H14" s="42">
        <f>G14/5</f>
        <v>4.3319999999999999</v>
      </c>
      <c r="J14" s="10" t="s">
        <v>89</v>
      </c>
    </row>
    <row r="15" spans="1:10" ht="15" customHeight="1" x14ac:dyDescent="0.3">
      <c r="C15" s="31"/>
      <c r="F15" s="36">
        <f>SUM(F11:F14)</f>
        <v>75.52</v>
      </c>
      <c r="G15" s="27"/>
    </row>
    <row r="16" spans="1:10" ht="15" customHeight="1" x14ac:dyDescent="0.3">
      <c r="C16" s="31"/>
      <c r="F16" s="36"/>
      <c r="G16" s="27"/>
    </row>
    <row r="17" spans="1:10" ht="15" customHeight="1" x14ac:dyDescent="0.3">
      <c r="A17" s="20">
        <v>44448</v>
      </c>
      <c r="B17" s="20">
        <v>45084</v>
      </c>
      <c r="C17" s="31" t="s">
        <v>86</v>
      </c>
      <c r="D17" s="28" t="s">
        <v>81</v>
      </c>
      <c r="E17" s="4">
        <v>25.15</v>
      </c>
      <c r="F17" s="4">
        <v>4.1900000000000004</v>
      </c>
      <c r="G17" s="27">
        <v>20.96</v>
      </c>
      <c r="H17" s="42">
        <v>4.1900000000000004</v>
      </c>
      <c r="J17" s="26" t="s">
        <v>82</v>
      </c>
    </row>
    <row r="18" spans="1:10" ht="15" customHeight="1" x14ac:dyDescent="0.3">
      <c r="A18" s="20">
        <v>45089</v>
      </c>
      <c r="B18" s="20">
        <v>45061</v>
      </c>
      <c r="C18" s="31" t="s">
        <v>87</v>
      </c>
      <c r="D18" s="29" t="s">
        <v>83</v>
      </c>
      <c r="E18" s="4">
        <v>6</v>
      </c>
      <c r="F18" s="27">
        <v>1</v>
      </c>
      <c r="G18" s="27">
        <f>E18-F18</f>
        <v>5</v>
      </c>
      <c r="H18" s="42">
        <f>G18/5</f>
        <v>1</v>
      </c>
      <c r="J18" s="10" t="s">
        <v>84</v>
      </c>
    </row>
    <row r="19" spans="1:10" ht="15" customHeight="1" x14ac:dyDescent="0.3">
      <c r="A19" s="20">
        <v>45089</v>
      </c>
      <c r="B19" s="20">
        <v>45077</v>
      </c>
      <c r="C19" s="31" t="s">
        <v>97</v>
      </c>
      <c r="D19" s="60" t="s">
        <v>134</v>
      </c>
      <c r="E19" s="61">
        <v>396</v>
      </c>
      <c r="F19" s="4">
        <v>66</v>
      </c>
      <c r="G19" s="4">
        <v>330</v>
      </c>
      <c r="H19" s="42">
        <v>66</v>
      </c>
      <c r="J19" s="10" t="s">
        <v>102</v>
      </c>
    </row>
    <row r="20" spans="1:10" ht="15" customHeight="1" x14ac:dyDescent="0.3">
      <c r="A20" s="20">
        <v>45089</v>
      </c>
      <c r="B20" s="20">
        <v>45072</v>
      </c>
      <c r="C20" s="31" t="s">
        <v>106</v>
      </c>
      <c r="D20" s="29">
        <v>879212594</v>
      </c>
      <c r="E20" s="4">
        <v>25.99</v>
      </c>
      <c r="F20" s="27">
        <v>4.33</v>
      </c>
      <c r="G20" s="27">
        <v>21.66</v>
      </c>
      <c r="H20" s="42">
        <f>G20/5</f>
        <v>4.3319999999999999</v>
      </c>
      <c r="J20" s="10" t="s">
        <v>89</v>
      </c>
    </row>
    <row r="21" spans="1:10" ht="15" customHeight="1" x14ac:dyDescent="0.3">
      <c r="A21" s="20">
        <v>45089</v>
      </c>
      <c r="B21" s="20">
        <v>45078</v>
      </c>
      <c r="C21" s="31" t="s">
        <v>172</v>
      </c>
      <c r="D21" s="60">
        <v>187551082</v>
      </c>
      <c r="E21" s="4">
        <v>151.19999999999999</v>
      </c>
      <c r="F21" s="27">
        <v>25.2</v>
      </c>
      <c r="G21" s="27">
        <v>126</v>
      </c>
      <c r="H21" s="42">
        <v>25.2</v>
      </c>
      <c r="J21" s="10" t="s">
        <v>182</v>
      </c>
    </row>
    <row r="22" spans="1:10" ht="15" customHeight="1" x14ac:dyDescent="0.3">
      <c r="C22" s="31"/>
      <c r="F22" s="36">
        <f>SUM(F17:F21)</f>
        <v>100.72</v>
      </c>
      <c r="G22" s="27"/>
    </row>
    <row r="23" spans="1:10" ht="15" customHeight="1" x14ac:dyDescent="0.3">
      <c r="C23" s="31"/>
      <c r="F23" s="36"/>
      <c r="G23" s="27"/>
    </row>
    <row r="24" spans="1:10" x14ac:dyDescent="0.3">
      <c r="A24" s="20">
        <v>44448</v>
      </c>
      <c r="B24" s="20">
        <v>45114</v>
      </c>
      <c r="C24" s="31" t="s">
        <v>86</v>
      </c>
      <c r="D24" s="28" t="s">
        <v>81</v>
      </c>
      <c r="E24" s="4">
        <v>25.15</v>
      </c>
      <c r="F24" s="4">
        <v>4.1900000000000004</v>
      </c>
      <c r="G24" s="27">
        <v>20.96</v>
      </c>
      <c r="H24" s="42">
        <v>4.1900000000000004</v>
      </c>
      <c r="J24" s="26" t="s">
        <v>82</v>
      </c>
    </row>
    <row r="25" spans="1:10" s="68" customFormat="1" x14ac:dyDescent="0.3">
      <c r="A25" s="20">
        <v>45117</v>
      </c>
      <c r="B25" s="20">
        <v>45092</v>
      </c>
      <c r="C25" s="31" t="s">
        <v>87</v>
      </c>
      <c r="D25" s="29" t="s">
        <v>83</v>
      </c>
      <c r="E25" s="4">
        <v>6</v>
      </c>
      <c r="F25" s="27">
        <v>1</v>
      </c>
      <c r="G25" s="27">
        <f>E25-F25</f>
        <v>5</v>
      </c>
      <c r="H25" s="42">
        <f>G25/5</f>
        <v>1</v>
      </c>
      <c r="I25" s="10"/>
      <c r="J25" s="10" t="s">
        <v>84</v>
      </c>
    </row>
    <row r="26" spans="1:10" x14ac:dyDescent="0.3">
      <c r="A26" s="20">
        <v>45117</v>
      </c>
      <c r="B26" s="20">
        <v>45112</v>
      </c>
      <c r="C26" s="31" t="s">
        <v>97</v>
      </c>
      <c r="D26" s="60" t="s">
        <v>134</v>
      </c>
      <c r="E26" s="61">
        <v>396</v>
      </c>
      <c r="F26" s="4">
        <v>66</v>
      </c>
      <c r="G26" s="4">
        <v>330</v>
      </c>
      <c r="H26" s="42">
        <v>66</v>
      </c>
      <c r="J26" s="10" t="s">
        <v>102</v>
      </c>
    </row>
    <row r="27" spans="1:10" x14ac:dyDescent="0.3">
      <c r="A27" s="20">
        <v>45117</v>
      </c>
      <c r="B27" s="20">
        <v>45107</v>
      </c>
      <c r="C27" s="31" t="s">
        <v>106</v>
      </c>
      <c r="D27" s="29">
        <v>879212594</v>
      </c>
      <c r="E27" s="4">
        <v>25.99</v>
      </c>
      <c r="F27" s="27">
        <v>4.33</v>
      </c>
      <c r="G27" s="27">
        <v>21.66</v>
      </c>
      <c r="H27" s="42">
        <f>G27/5</f>
        <v>4.3319999999999999</v>
      </c>
      <c r="J27" s="10" t="s">
        <v>89</v>
      </c>
    </row>
    <row r="28" spans="1:10" x14ac:dyDescent="0.3">
      <c r="A28" s="20">
        <v>45117</v>
      </c>
      <c r="B28" s="20">
        <v>45126</v>
      </c>
      <c r="C28" s="31" t="s">
        <v>197</v>
      </c>
      <c r="D28" s="60">
        <v>936796759</v>
      </c>
      <c r="E28" s="4">
        <v>1070.4000000000001</v>
      </c>
      <c r="F28" s="27">
        <v>178.4</v>
      </c>
      <c r="G28" s="27">
        <v>892</v>
      </c>
      <c r="H28" s="42">
        <v>178.4</v>
      </c>
      <c r="J28" s="10" t="s">
        <v>182</v>
      </c>
    </row>
    <row r="29" spans="1:10" ht="15" customHeight="1" x14ac:dyDescent="0.3">
      <c r="A29" s="24"/>
      <c r="C29" s="31"/>
      <c r="F29" s="36">
        <f>SUM(F24:F28)</f>
        <v>253.92000000000002</v>
      </c>
      <c r="G29" s="27"/>
    </row>
    <row r="30" spans="1:10" ht="15" customHeight="1" x14ac:dyDescent="0.3">
      <c r="A30" s="24"/>
      <c r="C30" s="31"/>
      <c r="F30" s="36"/>
      <c r="G30" s="27"/>
    </row>
    <row r="31" spans="1:10" x14ac:dyDescent="0.3">
      <c r="A31" s="20">
        <v>44448</v>
      </c>
      <c r="B31" s="20">
        <v>45146</v>
      </c>
      <c r="C31" s="31" t="s">
        <v>86</v>
      </c>
      <c r="D31" s="28" t="s">
        <v>81</v>
      </c>
      <c r="E31" s="4">
        <v>25.15</v>
      </c>
      <c r="F31" s="4">
        <v>4.1900000000000004</v>
      </c>
      <c r="G31" s="27">
        <v>20.96</v>
      </c>
      <c r="H31" s="42">
        <v>4.1900000000000004</v>
      </c>
      <c r="J31" s="26" t="s">
        <v>82</v>
      </c>
    </row>
    <row r="32" spans="1:10" x14ac:dyDescent="0.3">
      <c r="A32" s="20">
        <v>45180</v>
      </c>
      <c r="B32" s="20">
        <v>45153</v>
      </c>
      <c r="C32" s="31" t="s">
        <v>87</v>
      </c>
      <c r="D32" s="29" t="s">
        <v>83</v>
      </c>
      <c r="E32" s="4">
        <v>6</v>
      </c>
      <c r="F32" s="27">
        <v>1</v>
      </c>
      <c r="G32" s="27">
        <f>E32-F32</f>
        <v>5</v>
      </c>
      <c r="H32" s="42">
        <f>G32/5</f>
        <v>1</v>
      </c>
      <c r="J32" s="10" t="s">
        <v>84</v>
      </c>
    </row>
    <row r="33" spans="1:10" x14ac:dyDescent="0.3">
      <c r="A33" s="20">
        <v>45180</v>
      </c>
      <c r="B33" s="20">
        <v>45159</v>
      </c>
      <c r="C33" s="31" t="s">
        <v>97</v>
      </c>
      <c r="D33" s="60" t="s">
        <v>134</v>
      </c>
      <c r="E33" s="61">
        <v>396</v>
      </c>
      <c r="F33" s="4">
        <v>66</v>
      </c>
      <c r="G33" s="4">
        <v>330</v>
      </c>
      <c r="H33" s="42">
        <v>66</v>
      </c>
      <c r="J33" s="10" t="s">
        <v>102</v>
      </c>
    </row>
    <row r="34" spans="1:10" x14ac:dyDescent="0.3">
      <c r="A34" s="20">
        <v>45180</v>
      </c>
      <c r="B34" s="20">
        <v>45159</v>
      </c>
      <c r="C34" s="31" t="s">
        <v>106</v>
      </c>
      <c r="D34" s="29">
        <v>879212594</v>
      </c>
      <c r="E34" s="4">
        <v>25.99</v>
      </c>
      <c r="F34" s="27">
        <v>4.33</v>
      </c>
      <c r="G34" s="27">
        <v>21.66</v>
      </c>
      <c r="H34" s="42">
        <f>G34/5</f>
        <v>4.3319999999999999</v>
      </c>
      <c r="J34" s="10" t="s">
        <v>89</v>
      </c>
    </row>
    <row r="35" spans="1:10" x14ac:dyDescent="0.3">
      <c r="C35" s="31"/>
      <c r="F35" s="70">
        <f>SUM(F31:F34)</f>
        <v>75.52</v>
      </c>
      <c r="G35" s="27"/>
    </row>
    <row r="36" spans="1:10" x14ac:dyDescent="0.3">
      <c r="C36" s="31"/>
      <c r="F36" s="70"/>
      <c r="G36" s="27"/>
    </row>
    <row r="37" spans="1:10" x14ac:dyDescent="0.3">
      <c r="A37" s="20">
        <v>45180</v>
      </c>
      <c r="B37" s="20">
        <v>45175</v>
      </c>
      <c r="C37" s="31" t="s">
        <v>86</v>
      </c>
      <c r="D37" s="28" t="s">
        <v>81</v>
      </c>
      <c r="E37" s="4">
        <v>25.15</v>
      </c>
      <c r="F37" s="4">
        <v>4.1900000000000004</v>
      </c>
      <c r="G37" s="27">
        <v>20.96</v>
      </c>
      <c r="H37" s="42">
        <v>4.1900000000000004</v>
      </c>
      <c r="J37" s="26" t="s">
        <v>82</v>
      </c>
    </row>
    <row r="38" spans="1:10" x14ac:dyDescent="0.3">
      <c r="A38" s="20">
        <v>45180</v>
      </c>
      <c r="B38" s="20">
        <v>45181</v>
      </c>
      <c r="C38" s="31" t="s">
        <v>201</v>
      </c>
      <c r="D38" s="60" t="s">
        <v>208</v>
      </c>
      <c r="E38" s="4">
        <v>1181.99</v>
      </c>
      <c r="F38" s="27">
        <v>197</v>
      </c>
      <c r="G38" s="27">
        <v>984.99</v>
      </c>
      <c r="H38" s="42">
        <v>197</v>
      </c>
      <c r="J38" s="10" t="s">
        <v>209</v>
      </c>
    </row>
    <row r="39" spans="1:10" x14ac:dyDescent="0.3">
      <c r="A39" s="20">
        <v>45180</v>
      </c>
      <c r="B39" s="20">
        <v>45181</v>
      </c>
      <c r="C39" s="31" t="s">
        <v>97</v>
      </c>
      <c r="D39" s="60" t="s">
        <v>134</v>
      </c>
      <c r="E39" s="4">
        <v>594</v>
      </c>
      <c r="F39" s="27">
        <v>99</v>
      </c>
      <c r="G39" s="27">
        <v>495</v>
      </c>
      <c r="H39" s="42">
        <v>99</v>
      </c>
      <c r="J39" s="10" t="s">
        <v>102</v>
      </c>
    </row>
    <row r="40" spans="1:10" x14ac:dyDescent="0.3">
      <c r="A40" s="20">
        <v>45180</v>
      </c>
      <c r="B40" s="20">
        <v>45181</v>
      </c>
      <c r="C40" s="31" t="s">
        <v>106</v>
      </c>
      <c r="D40" s="29">
        <v>879212594</v>
      </c>
      <c r="E40" s="4">
        <v>25.99</v>
      </c>
      <c r="F40" s="27">
        <v>4.33</v>
      </c>
      <c r="G40" s="27">
        <v>21.66</v>
      </c>
      <c r="H40" s="42">
        <f>G40/5</f>
        <v>4.3319999999999999</v>
      </c>
      <c r="J40" s="10" t="s">
        <v>89</v>
      </c>
    </row>
    <row r="41" spans="1:10" x14ac:dyDescent="0.3">
      <c r="A41" s="20">
        <v>45180</v>
      </c>
      <c r="B41" s="20">
        <v>45184</v>
      </c>
      <c r="C41" s="31" t="s">
        <v>87</v>
      </c>
      <c r="D41" s="29" t="s">
        <v>83</v>
      </c>
      <c r="E41" s="4">
        <v>6</v>
      </c>
      <c r="F41" s="27">
        <v>1</v>
      </c>
      <c r="G41" s="27">
        <f>E41-F41</f>
        <v>5</v>
      </c>
      <c r="H41" s="42">
        <f>G41/5</f>
        <v>1</v>
      </c>
      <c r="J41" s="10" t="s">
        <v>84</v>
      </c>
    </row>
    <row r="42" spans="1:10" x14ac:dyDescent="0.3">
      <c r="A42" s="20">
        <v>45208</v>
      </c>
      <c r="B42" s="20">
        <v>45188</v>
      </c>
      <c r="C42" s="31" t="s">
        <v>206</v>
      </c>
      <c r="D42" s="60" t="s">
        <v>210</v>
      </c>
      <c r="E42" s="4">
        <v>30.95</v>
      </c>
      <c r="F42" s="27">
        <v>5.16</v>
      </c>
      <c r="G42" s="27">
        <v>0.31645569620253167</v>
      </c>
      <c r="H42" s="42">
        <v>5.16</v>
      </c>
      <c r="J42" s="10" t="s">
        <v>213</v>
      </c>
    </row>
    <row r="43" spans="1:10" x14ac:dyDescent="0.3">
      <c r="C43" s="31"/>
      <c r="D43" s="60"/>
      <c r="F43" s="70">
        <f>SUM(F37:F42)</f>
        <v>310.68</v>
      </c>
      <c r="G43" s="27"/>
    </row>
    <row r="45" spans="1:10" x14ac:dyDescent="0.3">
      <c r="A45" s="20">
        <v>45208</v>
      </c>
      <c r="B45" s="20">
        <v>45209</v>
      </c>
      <c r="C45" s="10" t="s">
        <v>217</v>
      </c>
      <c r="D45" s="29" t="s">
        <v>218</v>
      </c>
      <c r="E45" s="4">
        <v>252</v>
      </c>
      <c r="F45" s="4">
        <v>42</v>
      </c>
      <c r="G45" s="4">
        <v>210</v>
      </c>
      <c r="H45" s="42">
        <v>42</v>
      </c>
      <c r="J45" s="10" t="s">
        <v>219</v>
      </c>
    </row>
    <row r="46" spans="1:10" x14ac:dyDescent="0.3">
      <c r="A46" s="20">
        <v>45208</v>
      </c>
      <c r="B46" s="20">
        <v>45209</v>
      </c>
      <c r="C46" s="31" t="s">
        <v>106</v>
      </c>
      <c r="D46" s="29">
        <v>879212594</v>
      </c>
      <c r="E46" s="4">
        <v>25.99</v>
      </c>
      <c r="F46" s="27">
        <v>4.33</v>
      </c>
      <c r="G46" s="27">
        <v>21.66</v>
      </c>
      <c r="H46" s="42">
        <f>G46/5</f>
        <v>4.3319999999999999</v>
      </c>
      <c r="J46" s="10" t="s">
        <v>89</v>
      </c>
    </row>
    <row r="47" spans="1:10" x14ac:dyDescent="0.3">
      <c r="B47" s="20">
        <v>45209</v>
      </c>
      <c r="C47" s="31" t="s">
        <v>97</v>
      </c>
      <c r="D47" s="60" t="s">
        <v>134</v>
      </c>
      <c r="E47" s="4">
        <v>396</v>
      </c>
      <c r="F47" s="27">
        <v>66</v>
      </c>
      <c r="G47" s="27">
        <v>330</v>
      </c>
      <c r="H47" s="42">
        <v>66</v>
      </c>
      <c r="J47" s="10" t="s">
        <v>220</v>
      </c>
    </row>
    <row r="48" spans="1:10" x14ac:dyDescent="0.3">
      <c r="A48" s="20">
        <v>45208</v>
      </c>
      <c r="B48" s="20">
        <v>45214</v>
      </c>
      <c r="C48" s="31" t="s">
        <v>87</v>
      </c>
      <c r="D48" s="29" t="s">
        <v>83</v>
      </c>
      <c r="E48" s="4">
        <v>6</v>
      </c>
      <c r="F48" s="27">
        <v>1</v>
      </c>
      <c r="G48" s="27">
        <f>E48-F48</f>
        <v>5</v>
      </c>
      <c r="H48" s="42">
        <f>G48/5</f>
        <v>1</v>
      </c>
      <c r="J48" s="10" t="s">
        <v>84</v>
      </c>
    </row>
    <row r="49" spans="1:10" x14ac:dyDescent="0.3">
      <c r="A49" s="20">
        <v>45226</v>
      </c>
      <c r="B49" s="20">
        <v>45226</v>
      </c>
      <c r="C49" s="31" t="s">
        <v>242</v>
      </c>
      <c r="D49" s="29" t="s">
        <v>245</v>
      </c>
      <c r="E49" s="4">
        <v>1.99</v>
      </c>
      <c r="F49" s="27">
        <v>0.33</v>
      </c>
      <c r="G49" s="27">
        <v>1.66</v>
      </c>
      <c r="H49" s="42">
        <v>0.33</v>
      </c>
      <c r="J49" s="10" t="s">
        <v>243</v>
      </c>
    </row>
    <row r="50" spans="1:10" x14ac:dyDescent="0.3">
      <c r="C50" s="31"/>
      <c r="F50" s="70">
        <f>SUM(F45:F49)</f>
        <v>113.66</v>
      </c>
      <c r="G50" s="27"/>
    </row>
    <row r="52" spans="1:10" x14ac:dyDescent="0.3">
      <c r="A52" s="24"/>
      <c r="B52" s="62"/>
      <c r="C52" s="63" t="s">
        <v>109</v>
      </c>
      <c r="D52" s="64" t="s">
        <v>108</v>
      </c>
      <c r="E52" s="65">
        <f>SUM(E2:E49)</f>
        <v>8343.5999999999967</v>
      </c>
      <c r="F52" s="65">
        <f>SUM(F9+F15+F22+F29+F35+F43+F50)</f>
        <v>1390.5800000000002</v>
      </c>
      <c r="G52" s="65">
        <f>SUM(G2:G49)</f>
        <v>6927.5464556962015</v>
      </c>
      <c r="H52" s="66"/>
      <c r="I52" s="67"/>
      <c r="J52" s="67"/>
    </row>
    <row r="53" spans="1:10" x14ac:dyDescent="0.3">
      <c r="A53" s="24"/>
      <c r="C53" s="56"/>
    </row>
    <row r="54" spans="1:10" ht="15" customHeight="1" x14ac:dyDescent="0.3"/>
    <row r="55" spans="1:10" x14ac:dyDescent="0.3">
      <c r="B55" s="31"/>
      <c r="C55" s="31"/>
      <c r="D55" s="31"/>
      <c r="E55" s="31"/>
      <c r="F55" s="13"/>
      <c r="G55" s="1"/>
      <c r="H55" s="1"/>
    </row>
    <row r="56" spans="1:10" x14ac:dyDescent="0.3">
      <c r="B56" s="33"/>
      <c r="C56" s="33"/>
      <c r="D56" s="33"/>
      <c r="E56" s="31"/>
      <c r="F56" s="13"/>
      <c r="G56" s="1"/>
      <c r="H56" s="1"/>
    </row>
    <row r="57" spans="1:10" x14ac:dyDescent="0.3">
      <c r="B57" s="31"/>
      <c r="C57" s="31"/>
      <c r="D57" s="31"/>
      <c r="E57" s="31"/>
      <c r="F57" s="13"/>
      <c r="G57" s="1"/>
      <c r="H57" s="1"/>
      <c r="I57" s="26"/>
      <c r="J57" s="26"/>
    </row>
    <row r="58" spans="1:10" x14ac:dyDescent="0.3">
      <c r="B58" s="33"/>
      <c r="C58" s="33"/>
      <c r="D58" s="31"/>
      <c r="E58" s="31"/>
      <c r="F58" s="13"/>
      <c r="G58" s="1"/>
      <c r="H58" s="1"/>
    </row>
    <row r="59" spans="1:10" x14ac:dyDescent="0.3">
      <c r="B59" s="33"/>
      <c r="C59" s="33"/>
      <c r="D59" s="31"/>
      <c r="E59" s="33"/>
      <c r="F59" s="13"/>
      <c r="G59" s="1"/>
      <c r="H59" s="1"/>
    </row>
    <row r="60" spans="1:10" x14ac:dyDescent="0.3">
      <c r="B60" s="33"/>
      <c r="C60" s="33"/>
      <c r="D60" s="33"/>
      <c r="E60" s="31"/>
      <c r="F60" s="13"/>
      <c r="G60" s="1"/>
      <c r="H60" s="1"/>
    </row>
    <row r="74" ht="7.8" customHeight="1" x14ac:dyDescent="0.3"/>
    <row r="91" ht="13.2" customHeight="1" x14ac:dyDescent="0.3"/>
    <row r="113" spans="1:10" s="58" customFormat="1" x14ac:dyDescent="0.3">
      <c r="A113" s="20"/>
      <c r="B113" s="20"/>
      <c r="C113" s="10"/>
      <c r="D113" s="29"/>
      <c r="E113" s="4"/>
      <c r="F113" s="4"/>
      <c r="G113" s="4"/>
      <c r="H113" s="42"/>
      <c r="I113" s="10"/>
      <c r="J113" s="10"/>
    </row>
    <row r="119" spans="1:10" x14ac:dyDescent="0.3">
      <c r="I119" s="57"/>
      <c r="J119" s="57"/>
    </row>
  </sheetData>
  <phoneticPr fontId="14" type="noConversion"/>
  <pageMargins left="0.70866141732283461" right="0.70866141732283461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Balance Sheet</vt:lpstr>
      <vt:lpstr>Bank Reconciliation</vt:lpstr>
      <vt:lpstr>Receipts</vt:lpstr>
      <vt:lpstr>Payments</vt:lpstr>
      <vt:lpstr>VAT Return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Carr</dc:creator>
  <cp:lastModifiedBy>Parish Clerk</cp:lastModifiedBy>
  <cp:lastPrinted>2023-11-06T11:12:59Z</cp:lastPrinted>
  <dcterms:created xsi:type="dcterms:W3CDTF">2022-01-18T15:52:32Z</dcterms:created>
  <dcterms:modified xsi:type="dcterms:W3CDTF">2023-11-06T11:13:25Z</dcterms:modified>
</cp:coreProperties>
</file>