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Tetsworth PC\Documents\Parish Council\Finance\2019-2020\2019-2020\Monthly Reports\"/>
    </mc:Choice>
  </mc:AlternateContent>
  <xr:revisionPtr revIDLastSave="0" documentId="13_ncr:1_{3412D1E4-ACB8-4968-93D1-39927ADCC372}" xr6:coauthVersionLast="45" xr6:coauthVersionMax="45" xr10:uidLastSave="{00000000-0000-0000-0000-000000000000}"/>
  <bookViews>
    <workbookView xWindow="-120" yWindow="-120" windowWidth="20730" windowHeight="11160" firstSheet="1" activeTab="6" xr2:uid="{EBC43DA7-5E73-4F62-B64A-648D62D4F433}"/>
  </bookViews>
  <sheets>
    <sheet name="Expenditure Profile" sheetId="1" r:id="rId1"/>
    <sheet name="Expenditure Other" sheetId="2" r:id="rId2"/>
    <sheet name="Expenditure" sheetId="3" r:id="rId3"/>
    <sheet name="Bank Reconciliation" sheetId="4" r:id="rId4"/>
    <sheet name="Receipts" sheetId="5" r:id="rId5"/>
    <sheet name="Payments" sheetId="6" r:id="rId6"/>
    <sheet name="VAT return" sheetId="7" r:id="rId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6" i="2" l="1"/>
  <c r="F93" i="7"/>
  <c r="I71" i="7"/>
  <c r="I72" i="7"/>
  <c r="I73" i="7"/>
  <c r="I74" i="7"/>
  <c r="G70" i="7"/>
  <c r="G71" i="7"/>
  <c r="G72" i="7"/>
  <c r="G73" i="7"/>
  <c r="G74" i="7"/>
  <c r="G69" i="7"/>
  <c r="H67" i="7"/>
  <c r="I67" i="7" s="1"/>
  <c r="G67" i="7"/>
  <c r="H66" i="7"/>
  <c r="H65" i="7"/>
  <c r="I65" i="7" s="1"/>
  <c r="I7" i="2" l="1"/>
  <c r="I8" i="2"/>
  <c r="I5" i="2"/>
  <c r="I14" i="2" l="1"/>
  <c r="I12" i="2" l="1"/>
  <c r="I19" i="2" l="1"/>
  <c r="I20" i="2" s="1"/>
  <c r="H72" i="7" l="1"/>
  <c r="H71" i="7"/>
  <c r="H70" i="7"/>
  <c r="I70" i="7" s="1"/>
  <c r="H69" i="7"/>
  <c r="F57" i="7"/>
  <c r="H55" i="7"/>
  <c r="H54" i="7"/>
  <c r="H53" i="7"/>
  <c r="I53" i="7" s="1"/>
  <c r="H52" i="7"/>
  <c r="I52" i="7" s="1"/>
  <c r="H51" i="7"/>
  <c r="I51" i="7" s="1"/>
  <c r="H50" i="7"/>
  <c r="I50" i="7" s="1"/>
  <c r="H49" i="7"/>
  <c r="I48" i="7"/>
  <c r="H48" i="7"/>
  <c r="H47" i="7"/>
  <c r="I47" i="7" s="1"/>
  <c r="I46" i="7"/>
  <c r="H46" i="7"/>
  <c r="H45" i="7"/>
  <c r="I45" i="7" s="1"/>
  <c r="I40" i="7"/>
  <c r="H40" i="7"/>
  <c r="H16" i="7"/>
  <c r="I16" i="7" s="1"/>
  <c r="G16" i="7"/>
  <c r="H15" i="7"/>
  <c r="G15" i="7"/>
  <c r="I14" i="7"/>
  <c r="H14" i="7"/>
  <c r="G14" i="7"/>
  <c r="H13" i="7"/>
  <c r="G13" i="7"/>
  <c r="H12" i="7"/>
  <c r="G12" i="7"/>
  <c r="H11" i="7"/>
  <c r="I11" i="7" s="1"/>
  <c r="G11" i="7"/>
  <c r="H10" i="7"/>
  <c r="I10" i="7" s="1"/>
  <c r="G10" i="7"/>
  <c r="E24" i="6" l="1"/>
  <c r="E88" i="6" l="1"/>
  <c r="E87" i="6"/>
  <c r="F9" i="5" l="1"/>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8" i="5"/>
  <c r="E9" i="6"/>
  <c r="E10" i="6"/>
  <c r="E11" i="6"/>
  <c r="E12" i="6"/>
  <c r="E13" i="6"/>
  <c r="E14" i="6"/>
  <c r="E15" i="6"/>
  <c r="E16" i="6"/>
  <c r="E17" i="6"/>
  <c r="E18" i="6"/>
  <c r="E19" i="6"/>
  <c r="E20" i="6"/>
  <c r="E21" i="6"/>
  <c r="E22" i="6"/>
  <c r="E23"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9" i="6"/>
  <c r="E90" i="6"/>
  <c r="E91" i="6"/>
  <c r="E92" i="6"/>
  <c r="E93" i="6"/>
  <c r="E94" i="6"/>
  <c r="E8" i="6"/>
  <c r="E158" i="4" l="1"/>
  <c r="E146" i="4"/>
  <c r="E100" i="4"/>
  <c r="E156" i="4" l="1"/>
  <c r="E152" i="4"/>
  <c r="E153" i="4" s="1"/>
  <c r="E157" i="4" l="1"/>
  <c r="E160" i="4" s="1"/>
  <c r="AF95" i="6" l="1"/>
  <c r="AG95" i="6"/>
  <c r="AH95" i="6"/>
  <c r="AI95" i="6"/>
  <c r="AJ95" i="6"/>
  <c r="AK95" i="6"/>
  <c r="AL95" i="6"/>
  <c r="Q49" i="5"/>
  <c r="R49" i="5"/>
  <c r="J34" i="1" l="1"/>
  <c r="O33" i="1"/>
  <c r="N33" i="1"/>
  <c r="N34" i="1" s="1"/>
  <c r="M33" i="1"/>
  <c r="L33" i="1"/>
  <c r="K33" i="1"/>
  <c r="J33" i="1"/>
  <c r="I33" i="1"/>
  <c r="H33" i="1"/>
  <c r="G33" i="1"/>
  <c r="F33" i="1"/>
  <c r="F34" i="1" s="1"/>
  <c r="E33" i="1"/>
  <c r="D33" i="1"/>
  <c r="P31" i="1"/>
  <c r="Q31" i="1" s="1"/>
  <c r="P30" i="1"/>
  <c r="Q30" i="1" s="1"/>
  <c r="P29" i="1"/>
  <c r="Q29" i="1" s="1"/>
  <c r="P28" i="1"/>
  <c r="Q28" i="1" s="1"/>
  <c r="P27" i="1"/>
  <c r="Q27" i="1" s="1"/>
  <c r="P26" i="1"/>
  <c r="Q26" i="1" s="1"/>
  <c r="P25" i="1"/>
  <c r="Q25" i="1" s="1"/>
  <c r="P24" i="1"/>
  <c r="Q24" i="1" s="1"/>
  <c r="P23" i="1"/>
  <c r="Q23" i="1" s="1"/>
  <c r="P22" i="1"/>
  <c r="Q22" i="1" s="1"/>
  <c r="P21" i="1"/>
  <c r="Q21" i="1" s="1"/>
  <c r="P20" i="1"/>
  <c r="Q20" i="1" s="1"/>
  <c r="P19" i="1"/>
  <c r="Q19" i="1" s="1"/>
  <c r="O18" i="1"/>
  <c r="O34" i="1" s="1"/>
  <c r="N18" i="1"/>
  <c r="M18" i="1"/>
  <c r="M34" i="1" s="1"/>
  <c r="L18" i="1"/>
  <c r="L34" i="1" s="1"/>
  <c r="K18" i="1"/>
  <c r="K34" i="1" s="1"/>
  <c r="J18" i="1"/>
  <c r="I18" i="1"/>
  <c r="I34" i="1" s="1"/>
  <c r="H18" i="1"/>
  <c r="H34" i="1" s="1"/>
  <c r="G18" i="1"/>
  <c r="F18" i="1"/>
  <c r="E18" i="1"/>
  <c r="D18" i="1"/>
  <c r="Q17" i="1"/>
  <c r="P17" i="1"/>
  <c r="P16" i="1"/>
  <c r="Q16" i="1" s="1"/>
  <c r="Q15" i="1"/>
  <c r="P15" i="1"/>
  <c r="P14" i="1"/>
  <c r="Q14" i="1" s="1"/>
  <c r="Q13" i="1"/>
  <c r="P13" i="1"/>
  <c r="P12" i="1"/>
  <c r="Q12" i="1" s="1"/>
  <c r="Q11" i="1"/>
  <c r="P11" i="1"/>
  <c r="P10" i="1"/>
  <c r="Q10" i="1" s="1"/>
  <c r="Q9" i="1"/>
  <c r="P9" i="1"/>
  <c r="P8" i="1"/>
  <c r="Q8" i="1" s="1"/>
  <c r="Q7" i="1"/>
  <c r="P7" i="1"/>
  <c r="E32" i="3"/>
  <c r="G32" i="3" s="1"/>
  <c r="C32" i="3"/>
  <c r="C33" i="3" s="1"/>
  <c r="G31" i="3"/>
  <c r="G30" i="3"/>
  <c r="G29" i="3"/>
  <c r="G28" i="3"/>
  <c r="G27" i="3"/>
  <c r="G26" i="3"/>
  <c r="G25" i="3"/>
  <c r="G24" i="3"/>
  <c r="G23" i="3"/>
  <c r="G22" i="3"/>
  <c r="G21" i="3"/>
  <c r="G20" i="3"/>
  <c r="E19" i="3"/>
  <c r="C19" i="3"/>
  <c r="G19" i="3" s="1"/>
  <c r="G18" i="3"/>
  <c r="G17" i="3"/>
  <c r="G16" i="3"/>
  <c r="G15" i="3"/>
  <c r="G14" i="3"/>
  <c r="G13" i="3"/>
  <c r="G12" i="3"/>
  <c r="G11" i="3"/>
  <c r="G10" i="3"/>
  <c r="G9" i="3"/>
  <c r="G8" i="3"/>
  <c r="E33" i="3" l="1"/>
  <c r="D34" i="1"/>
  <c r="E34" i="1"/>
  <c r="G34" i="1"/>
  <c r="P33" i="1"/>
  <c r="Q33" i="1" s="1"/>
  <c r="P18" i="1"/>
  <c r="Q18" i="1" s="1"/>
  <c r="G33" i="3"/>
  <c r="P34" i="1" l="1"/>
  <c r="Q34" i="1" s="1"/>
  <c r="G95" i="6"/>
  <c r="H95" i="6"/>
  <c r="I95" i="6"/>
  <c r="J95" i="6"/>
  <c r="K95" i="6"/>
  <c r="L95" i="6"/>
  <c r="M95" i="6"/>
  <c r="N95" i="6"/>
  <c r="O95" i="6"/>
  <c r="P95" i="6"/>
  <c r="Q95" i="6"/>
  <c r="R95" i="6"/>
  <c r="S95" i="6"/>
  <c r="T95" i="6"/>
  <c r="U95" i="6"/>
  <c r="V95" i="6"/>
  <c r="W95" i="6"/>
  <c r="X95" i="6"/>
  <c r="Y95" i="6"/>
  <c r="Z95" i="6"/>
  <c r="AA95" i="6"/>
  <c r="AB95" i="6"/>
  <c r="AC95" i="6"/>
  <c r="AD95" i="6"/>
  <c r="AE95" i="6"/>
  <c r="E95" i="6" l="1"/>
  <c r="G49" i="5" l="1"/>
  <c r="H49" i="5"/>
  <c r="J49" i="5"/>
  <c r="K49" i="5"/>
  <c r="L49" i="5"/>
  <c r="M49" i="5"/>
  <c r="N49" i="5"/>
  <c r="O49" i="5"/>
  <c r="P49" i="5"/>
  <c r="R53" i="5" l="1"/>
  <c r="F49" i="5" l="1"/>
  <c r="E41" i="7" l="1"/>
  <c r="H41" i="7" s="1"/>
  <c r="I41" i="7" s="1"/>
  <c r="E28" i="7"/>
  <c r="H28" i="7" s="1"/>
  <c r="I28" i="7" s="1"/>
  <c r="E23" i="7"/>
  <c r="H23" i="7" s="1"/>
  <c r="I23" i="7" s="1"/>
  <c r="E24" i="7"/>
  <c r="H24" i="7" s="1"/>
  <c r="I24" i="7" s="1"/>
  <c r="E21" i="7"/>
  <c r="H21" i="7" s="1"/>
  <c r="I21" i="7" s="1"/>
  <c r="E33" i="7"/>
  <c r="H33" i="7" s="1"/>
  <c r="I33" i="7" s="1"/>
  <c r="I19" i="7"/>
  <c r="E19" i="7"/>
  <c r="H19" i="7"/>
  <c r="E27" i="7"/>
  <c r="H27" i="7" s="1"/>
  <c r="I27" i="7" s="1"/>
  <c r="E35" i="7"/>
  <c r="H35" i="7" s="1"/>
  <c r="I35" i="7" s="1"/>
  <c r="E43" i="7"/>
  <c r="H43" i="7" s="1"/>
  <c r="I43" i="7" s="1"/>
  <c r="I38" i="7"/>
  <c r="E38" i="7"/>
  <c r="H38" i="7"/>
  <c r="H26" i="7"/>
  <c r="I26" i="7" s="1"/>
  <c r="E26" i="7"/>
  <c r="E29" i="7"/>
  <c r="H29" i="7"/>
  <c r="I29" i="7" s="1"/>
  <c r="E37" i="7"/>
  <c r="H37" i="7" s="1"/>
  <c r="I37" i="7" s="1"/>
  <c r="I44" i="7"/>
  <c r="E44" i="7"/>
  <c r="H44" i="7"/>
  <c r="E31" i="7"/>
  <c r="H31" i="7" s="1"/>
  <c r="I31" i="7" s="1"/>
  <c r="E25" i="7"/>
  <c r="H25" i="7" s="1"/>
  <c r="I25" i="7" s="1"/>
  <c r="H39" i="7"/>
  <c r="I39" i="7" s="1"/>
  <c r="E39" i="7"/>
  <c r="E36" i="7"/>
  <c r="H36" i="7" s="1"/>
  <c r="E34" i="7"/>
  <c r="H34" i="7" s="1"/>
  <c r="I32" i="7"/>
  <c r="E32" i="7"/>
  <c r="H32" i="7"/>
  <c r="E42" i="7"/>
  <c r="H42" i="7"/>
  <c r="I42" i="7" s="1"/>
  <c r="E18" i="7"/>
  <c r="H18" i="7" s="1"/>
  <c r="I18" i="7" s="1"/>
  <c r="E22" i="7"/>
  <c r="H22" i="7"/>
  <c r="I22" i="7" s="1"/>
  <c r="E30" i="7"/>
  <c r="H30" i="7" s="1"/>
  <c r="I30" i="7" s="1"/>
  <c r="E20" i="7"/>
  <c r="H20" i="7"/>
  <c r="E17" i="7"/>
  <c r="H17" i="7"/>
</calcChain>
</file>

<file path=xl/sharedStrings.xml><?xml version="1.0" encoding="utf-8"?>
<sst xmlns="http://schemas.openxmlformats.org/spreadsheetml/2006/main" count="800" uniqueCount="319">
  <si>
    <t xml:space="preserve">Tetsworth Parish Council </t>
  </si>
  <si>
    <t>BUDGET</t>
  </si>
  <si>
    <t>APRIL</t>
  </si>
  <si>
    <t>MAY</t>
  </si>
  <si>
    <t>JUNE</t>
  </si>
  <si>
    <t>JULY</t>
  </si>
  <si>
    <t>Actual to</t>
  </si>
  <si>
    <t>Variance</t>
  </si>
  <si>
    <t>To proof</t>
  </si>
  <si>
    <t>£</t>
  </si>
  <si>
    <t>S137</t>
  </si>
  <si>
    <t>Donations S137</t>
  </si>
  <si>
    <t>Repairs and Maintenance</t>
  </si>
  <si>
    <t>Village green maintenance</t>
  </si>
  <si>
    <t>tree maintenance</t>
  </si>
  <si>
    <t>War memorial maintenance</t>
  </si>
  <si>
    <t>Forest School</t>
  </si>
  <si>
    <t>Enhancement of village</t>
  </si>
  <si>
    <t>Grass cutting</t>
  </si>
  <si>
    <t>Dog bins</t>
  </si>
  <si>
    <t>Total</t>
  </si>
  <si>
    <t>Fixed</t>
  </si>
  <si>
    <t>Auditors</t>
  </si>
  <si>
    <t>Clerk Salary</t>
  </si>
  <si>
    <t>Insurance</t>
  </si>
  <si>
    <t>Subscriptions</t>
  </si>
  <si>
    <t>Training</t>
  </si>
  <si>
    <t>Travel</t>
  </si>
  <si>
    <t>Office</t>
  </si>
  <si>
    <t>Village hall rental</t>
  </si>
  <si>
    <t>website and quickbooks</t>
  </si>
  <si>
    <t>Professional legal fees</t>
  </si>
  <si>
    <t>Election set aside</t>
  </si>
  <si>
    <t>PWLB repayment</t>
  </si>
  <si>
    <t>CLP</t>
  </si>
  <si>
    <t>NP</t>
  </si>
  <si>
    <t>VAT</t>
  </si>
  <si>
    <t>GRAND TOTAL</t>
  </si>
  <si>
    <t>Earmarked funds budget</t>
  </si>
  <si>
    <t>Opening balance</t>
  </si>
  <si>
    <t>INCOME</t>
  </si>
  <si>
    <t>EXPENDITURE</t>
  </si>
  <si>
    <t>PATCH</t>
  </si>
  <si>
    <t>External budgets</t>
  </si>
  <si>
    <t>Planning appeal</t>
  </si>
  <si>
    <t>TSSC insurance</t>
  </si>
  <si>
    <t>Neighbourhood Plan</t>
  </si>
  <si>
    <t>Estimate</t>
  </si>
  <si>
    <t>Skate park</t>
  </si>
  <si>
    <t>Contractor maintenance</t>
  </si>
  <si>
    <t>Total expenditure</t>
  </si>
  <si>
    <t>Cheques/payments to be made</t>
  </si>
  <si>
    <t>Sub total</t>
  </si>
  <si>
    <t>TOTAL</t>
  </si>
  <si>
    <t>Cash Book</t>
  </si>
  <si>
    <t>Add: Receipts during period</t>
  </si>
  <si>
    <t>Less: Payments during period</t>
  </si>
  <si>
    <t>Tetsworth Parish Council</t>
  </si>
  <si>
    <t>Date</t>
  </si>
  <si>
    <t>Detail</t>
  </si>
  <si>
    <t>Cheque no:</t>
  </si>
  <si>
    <t>Precept</t>
  </si>
  <si>
    <t>SODC Grant</t>
  </si>
  <si>
    <t>VAT return</t>
  </si>
  <si>
    <t>Rent</t>
  </si>
  <si>
    <t>Interest</t>
  </si>
  <si>
    <t>Wayleaves</t>
  </si>
  <si>
    <t>Insurance repayment</t>
  </si>
  <si>
    <t>Other</t>
  </si>
  <si>
    <t>Planning appeal fund</t>
  </si>
  <si>
    <t xml:space="preserve">Neighbourhood Plan </t>
  </si>
  <si>
    <t>Bank Statement</t>
  </si>
  <si>
    <t>s137</t>
  </si>
  <si>
    <t>Fixed admin</t>
  </si>
  <si>
    <t>Administration expenses</t>
  </si>
  <si>
    <t>EARMARKED FUNDS</t>
  </si>
  <si>
    <t>EXTERNAL BUDGET</t>
  </si>
  <si>
    <t>Date approved</t>
  </si>
  <si>
    <t>Authority</t>
  </si>
  <si>
    <t>Cheque no/ date BACS</t>
  </si>
  <si>
    <t>Donations s137</t>
  </si>
  <si>
    <t>Tree maintenance</t>
  </si>
  <si>
    <t>war memorial maintenance</t>
  </si>
  <si>
    <t>Forest school</t>
  </si>
  <si>
    <t>enhancement of village</t>
  </si>
  <si>
    <t>Contractor for maintenance</t>
  </si>
  <si>
    <t>auditors</t>
  </si>
  <si>
    <t>clerk salary</t>
  </si>
  <si>
    <t>insurance</t>
  </si>
  <si>
    <t>village hall rent</t>
  </si>
  <si>
    <t>Website</t>
  </si>
  <si>
    <t>Others</t>
  </si>
  <si>
    <t xml:space="preserve">VAT </t>
  </si>
  <si>
    <t>Inv. Date</t>
  </si>
  <si>
    <t>Supplier</t>
  </si>
  <si>
    <t>VAT Number</t>
  </si>
  <si>
    <t>Gross</t>
  </si>
  <si>
    <t>Total VAT Claim</t>
  </si>
  <si>
    <t>Contractor Maintenance</t>
  </si>
  <si>
    <t>VAT return for year ending 31st March 2019</t>
  </si>
  <si>
    <t xml:space="preserve">     CIL</t>
  </si>
  <si>
    <t>Receipts to 31st March 2019</t>
  </si>
  <si>
    <t>Estimate of Expenditure year ending 31st March 2020</t>
  </si>
  <si>
    <t>2019/20</t>
  </si>
  <si>
    <t>Play Area/Skate Ramp</t>
  </si>
  <si>
    <t>Payments to March 31st  2020</t>
  </si>
  <si>
    <t>Michelle Bolger</t>
  </si>
  <si>
    <t>SODC</t>
  </si>
  <si>
    <t>CPA Horticulture</t>
  </si>
  <si>
    <t>PHD Planners</t>
  </si>
  <si>
    <t>OALC</t>
  </si>
  <si>
    <t>SKP Solutions</t>
  </si>
  <si>
    <t>DTC</t>
  </si>
  <si>
    <t>C.Devey</t>
  </si>
  <si>
    <t>SKP  Solutions</t>
  </si>
  <si>
    <t>SODC Dog bins</t>
  </si>
  <si>
    <t>HA1980s96</t>
  </si>
  <si>
    <t>Cil</t>
  </si>
  <si>
    <t>Cdevey</t>
  </si>
  <si>
    <t>SODC Dog Bins</t>
  </si>
  <si>
    <t>ONeil Homer</t>
  </si>
  <si>
    <t>Earmarked Funds</t>
  </si>
  <si>
    <t>Play Area</t>
  </si>
  <si>
    <t>Travellers Appeal</t>
  </si>
  <si>
    <t>LGA 1972 s 112(2)</t>
  </si>
  <si>
    <t>LGA 1972 s.142</t>
  </si>
  <si>
    <t>LA1983 S5</t>
  </si>
  <si>
    <t>O'Neil Hommer</t>
  </si>
  <si>
    <t>LGA 1972 s.111</t>
  </si>
  <si>
    <t>LGA1976 s19</t>
  </si>
  <si>
    <t>Donation from C Newton</t>
  </si>
  <si>
    <t>Allotment Rent</t>
  </si>
  <si>
    <t>Impact Accoustic</t>
  </si>
  <si>
    <t>PK Inprint</t>
  </si>
  <si>
    <t>RPA 1983 s.36(5)</t>
  </si>
  <si>
    <t>Tetsworth Mem.Hall</t>
  </si>
  <si>
    <t>LGA1972 s145</t>
  </si>
  <si>
    <t>PC Insurance - C&amp;C</t>
  </si>
  <si>
    <t>TSSC insurance - JB &amp; Son</t>
  </si>
  <si>
    <t>Thinktrees</t>
  </si>
  <si>
    <t>H.Croxford</t>
  </si>
  <si>
    <t>HMRC</t>
  </si>
  <si>
    <t xml:space="preserve">Donation </t>
  </si>
  <si>
    <t>Bacs</t>
  </si>
  <si>
    <t>TSSC Insurance</t>
  </si>
  <si>
    <t>Donation</t>
  </si>
  <si>
    <t>PHD Town Planners</t>
  </si>
  <si>
    <t>COCO accounting</t>
  </si>
  <si>
    <t>TSSC Ins</t>
  </si>
  <si>
    <t>Sue Rufus/Forest School Clean</t>
  </si>
  <si>
    <t>Computer Assist</t>
  </si>
  <si>
    <t>TSSC</t>
  </si>
  <si>
    <t xml:space="preserve">FOTC </t>
  </si>
  <si>
    <t>H. Croxford - July</t>
  </si>
  <si>
    <t>O' Neil Homer</t>
  </si>
  <si>
    <t>Open Spaces Society</t>
  </si>
  <si>
    <t>H.Croxford - Aug</t>
  </si>
  <si>
    <t>ICO Data Fee</t>
  </si>
  <si>
    <t>TSSC Green Donation</t>
  </si>
  <si>
    <t>LGA 1972 s 137</t>
  </si>
  <si>
    <t>S.Rufus</t>
  </si>
  <si>
    <t>Impact Accoustics</t>
  </si>
  <si>
    <t>H. Croxford - Sept</t>
  </si>
  <si>
    <t>PHD Town Planner</t>
  </si>
  <si>
    <t>Phillip Hughes</t>
  </si>
  <si>
    <t>HMRC NI</t>
  </si>
  <si>
    <t>J.Copsey</t>
  </si>
  <si>
    <t>Cheq</t>
  </si>
  <si>
    <t>Fearless Ramps</t>
  </si>
  <si>
    <t>LG(MP)A 1976 s. 19 (3)</t>
  </si>
  <si>
    <t>H. Croxford - Nov</t>
  </si>
  <si>
    <t>J.Gilbert</t>
  </si>
  <si>
    <t xml:space="preserve">K.Harris/Printed today </t>
  </si>
  <si>
    <t>Public works loan</t>
  </si>
  <si>
    <t>LGA2003 s1 (2)</t>
  </si>
  <si>
    <t>Creative Play</t>
  </si>
  <si>
    <t>Computer Assist/Wiseserve</t>
  </si>
  <si>
    <t>Alan Martin</t>
  </si>
  <si>
    <t>The Print Shop</t>
  </si>
  <si>
    <t>al3d</t>
  </si>
  <si>
    <t>H. Croxford - Dec</t>
  </si>
  <si>
    <t>Compensatory Gross interest</t>
  </si>
  <si>
    <t>Refund of fees charged in error</t>
  </si>
  <si>
    <t>Moore</t>
  </si>
  <si>
    <t>Computer Assist/Wiserve</t>
  </si>
  <si>
    <t>SSE</t>
  </si>
  <si>
    <t>OCC Grant</t>
  </si>
  <si>
    <t>H. Croxford - Jan</t>
  </si>
  <si>
    <t>HMRC - Jan</t>
  </si>
  <si>
    <t>Philip Hughes</t>
  </si>
  <si>
    <t>O'Neil Homer</t>
  </si>
  <si>
    <t>SODC - Dog bins Jul- Sept</t>
  </si>
  <si>
    <t>SODC - Dog bins Oct-Dec</t>
  </si>
  <si>
    <t>H. Croxford - FEB</t>
  </si>
  <si>
    <t>HMRC - FEB</t>
  </si>
  <si>
    <t>Check</t>
  </si>
  <si>
    <t>Net</t>
  </si>
  <si>
    <t>Max 20%</t>
  </si>
  <si>
    <t>Description</t>
  </si>
  <si>
    <t xml:space="preserve"> Legal Services</t>
  </si>
  <si>
    <t>Legal Services</t>
  </si>
  <si>
    <t>OK</t>
  </si>
  <si>
    <t>Waste Services</t>
  </si>
  <si>
    <t>1 p out</t>
  </si>
  <si>
    <t>Bark</t>
  </si>
  <si>
    <t>Computer Service</t>
  </si>
  <si>
    <t>Grass Cutting</t>
  </si>
  <si>
    <t>Noise Survey</t>
  </si>
  <si>
    <t>Hall rental</t>
  </si>
  <si>
    <t>Audit</t>
  </si>
  <si>
    <t>Computer Assistance</t>
  </si>
  <si>
    <t>Maintenance</t>
  </si>
  <si>
    <t>Paid in Full 24/02/2020</t>
  </si>
  <si>
    <t>Subscription</t>
  </si>
  <si>
    <t>Tree works</t>
  </si>
  <si>
    <t>Computer Sevice</t>
  </si>
  <si>
    <t>AUG</t>
  </si>
  <si>
    <t>SEPT</t>
  </si>
  <si>
    <t>OCT</t>
  </si>
  <si>
    <t>NOV</t>
  </si>
  <si>
    <t>DEC</t>
  </si>
  <si>
    <t>JAN</t>
  </si>
  <si>
    <t>FEB</t>
  </si>
  <si>
    <t>MAR</t>
  </si>
  <si>
    <t>Repairs and</t>
  </si>
  <si>
    <t xml:space="preserve"> </t>
  </si>
  <si>
    <t xml:space="preserve"> Maintenance</t>
  </si>
  <si>
    <t>Note Adjustment to Clerk Salary from April to Sept to reflect error in documentation - Clerk Salary on previous Exp.Profiles did not reflect PATCH/Office or Travel payments and in May did not include a Tax payment. OFFICE/PATCH and TRAVEL have now be corrected accordingly to this point. It should also be noted that an error in Subscription payment in April has also been rectified as no record of a payment of £55 could be found in the accounts. This was thus removed.</t>
  </si>
  <si>
    <t>Note Adjustment to Forest School - Expenditure for waste removal moved to S137 donations as agreed in the minutes of the Feb 10th 2020 Parish Meeting.</t>
  </si>
  <si>
    <t>Closing balance as per Cash book 31/03/2020</t>
  </si>
  <si>
    <t>Fund now empty and final costs covered by contingency funds.</t>
  </si>
  <si>
    <t>CIL</t>
  </si>
  <si>
    <t>Figures reflect recent VAT Retun.</t>
  </si>
  <si>
    <t>Tetsworth M. Hall</t>
  </si>
  <si>
    <t>H. Croxford</t>
  </si>
  <si>
    <t>Came &amp; Co</t>
  </si>
  <si>
    <t>J Bennett</t>
  </si>
  <si>
    <t>PWL</t>
  </si>
  <si>
    <t>J.Thornton</t>
  </si>
  <si>
    <t>C. Newton</t>
  </si>
  <si>
    <t>Donation AW</t>
  </si>
  <si>
    <t>TSSC Insurance Repayment</t>
  </si>
  <si>
    <t>Donation PB</t>
  </si>
  <si>
    <t>Donation SW</t>
  </si>
  <si>
    <t>Donation PS</t>
  </si>
  <si>
    <t>Donation SLS</t>
  </si>
  <si>
    <t>Donation SR</t>
  </si>
  <si>
    <t>Donation PJ</t>
  </si>
  <si>
    <t>Donation BJ</t>
  </si>
  <si>
    <t>Donation SC</t>
  </si>
  <si>
    <t>Donation FR</t>
  </si>
  <si>
    <t>Donation AM</t>
  </si>
  <si>
    <t>Donation MA</t>
  </si>
  <si>
    <t>Computer Assitance</t>
  </si>
  <si>
    <t>SODC Election Fee</t>
  </si>
  <si>
    <t>Sue Rufus</t>
  </si>
  <si>
    <t>HMRC for HC</t>
  </si>
  <si>
    <t>Donation EM</t>
  </si>
  <si>
    <t>Donation JL</t>
  </si>
  <si>
    <t>TSSC Late Insurance Payment</t>
  </si>
  <si>
    <t>Deposit - ? Donation</t>
  </si>
  <si>
    <t xml:space="preserve">Opening Balance as at 1st April </t>
  </si>
  <si>
    <t>Bank Reconciliation to 31st March 2020</t>
  </si>
  <si>
    <t>FOTC Donation</t>
  </si>
  <si>
    <t>H. Croxford July Salary</t>
  </si>
  <si>
    <t>H. Croxford Aug Salary</t>
  </si>
  <si>
    <t>HMRC July</t>
  </si>
  <si>
    <t>HMRC Aug</t>
  </si>
  <si>
    <t>ICO Subscription</t>
  </si>
  <si>
    <t>TSSC Insurance Payment</t>
  </si>
  <si>
    <t>SODC BGC?</t>
  </si>
  <si>
    <t>Refund, Sue Rufus from Biffa</t>
  </si>
  <si>
    <t>H. Croxford Sept Salary</t>
  </si>
  <si>
    <t>HMRC Sept</t>
  </si>
  <si>
    <t>SC Rufus</t>
  </si>
  <si>
    <t>SC Rufus - Ground rent</t>
  </si>
  <si>
    <t>JE Copsey Wayleave</t>
  </si>
  <si>
    <t>SODC - CIL</t>
  </si>
  <si>
    <t>J. Gilbert (NPG)</t>
  </si>
  <si>
    <t>K. Harris (NPG)</t>
  </si>
  <si>
    <t xml:space="preserve">al3d </t>
  </si>
  <si>
    <t>Compensatory Gross Interest</t>
  </si>
  <si>
    <t>Wayleave SSE</t>
  </si>
  <si>
    <t>Citizens Advice Donation</t>
  </si>
  <si>
    <t>Wiseserve</t>
  </si>
  <si>
    <t>Total income this Year</t>
  </si>
  <si>
    <t xml:space="preserve">Cheques/payments cleared </t>
  </si>
  <si>
    <t xml:space="preserve">Receipts </t>
  </si>
  <si>
    <t>Opening balance as at 1st April 2019</t>
  </si>
  <si>
    <t>Wiserve Refund</t>
  </si>
  <si>
    <t>Neighbourhood Plan Expenses</t>
  </si>
  <si>
    <t>Traveller Site Expenses</t>
  </si>
  <si>
    <t>Tetsworth Parish Council Expenses</t>
  </si>
  <si>
    <t xml:space="preserve"> Closing Balance to carry over</t>
  </si>
  <si>
    <t>(TSSC to pay back their £888.09 insurance in monthly installments  x 12 )</t>
  </si>
  <si>
    <t>Incorrect- Invoice should have been £1320.00 (£1100.00 Net and £220.00 VAT = £440.00 overclaim)</t>
  </si>
  <si>
    <t>VAT Reclaimed</t>
  </si>
  <si>
    <t>Plus Additional Payment of £87.60  owed from last term as per audit.</t>
  </si>
  <si>
    <t xml:space="preserve">1 off payment of £74.09 then 11 x £74.00 </t>
  </si>
  <si>
    <t>PATCH Funds</t>
  </si>
  <si>
    <t>Total Earmarked Funds</t>
  </si>
  <si>
    <t>Increase of fees</t>
  </si>
  <si>
    <t>Incorrect- already claimed for on 31/01/2019 return = £1250.00 overclaim)</t>
  </si>
  <si>
    <t>Incorrect- already claimed for on 31/01/2019 return = £49.16  overclaim)</t>
  </si>
  <si>
    <t>Note incorrect invoice on above Claim. Need to correct next claim by £1739.16</t>
  </si>
  <si>
    <t>H. Croxford - Oct</t>
  </si>
  <si>
    <t>Claimed VAT</t>
  </si>
  <si>
    <t>(Grant allocated towards VAS installation - remainder from CIL)</t>
  </si>
  <si>
    <t>Total excluding Planning Appeal overspend</t>
  </si>
  <si>
    <t>The completed Tree survey raised more issuesrequiring immediate short term action.</t>
  </si>
  <si>
    <t>More grass cuts were required.</t>
  </si>
  <si>
    <t>The fees were increased after the budget was approved.</t>
  </si>
  <si>
    <t>The annual incremental increase in salary was not included in the budget.</t>
  </si>
  <si>
    <t>Subscription rates increased above the budget level.</t>
  </si>
  <si>
    <t>More training was required due to the appointment of a new Clerk and election of 5 new Councillors.</t>
  </si>
  <si>
    <t>The new Clerk does not live in the Village.</t>
  </si>
  <si>
    <t>Unforcast need for new and replacement office equipment</t>
  </si>
  <si>
    <t>Rates increasedabove budget.</t>
  </si>
  <si>
    <t>Required funds had not been allocated.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</si>
</sst>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7" x14ac:knownFonts="1">
    <font>
      <sz val="11"/>
      <color theme="1"/>
      <name val="Calibri"/>
      <family val="2"/>
      <scheme val="minor"/>
    </font>
    <font>
      <b/>
      <sz val="11"/>
      <color theme="1"/>
      <name val="Calibri"/>
      <family val="2"/>
      <scheme val="minor"/>
    </font>
    <font>
      <sz val="16"/>
      <color theme="1"/>
      <name val="Calibri"/>
      <family val="2"/>
      <scheme val="minor"/>
    </font>
    <font>
      <sz val="11"/>
      <name val="Calibri"/>
      <family val="2"/>
      <scheme val="minor"/>
    </font>
    <font>
      <i/>
      <sz val="11"/>
      <color theme="1"/>
      <name val="Calibri"/>
      <family val="2"/>
      <scheme val="minor"/>
    </font>
    <font>
      <u/>
      <sz val="11"/>
      <color theme="1"/>
      <name val="Calibri"/>
      <family val="2"/>
      <scheme val="minor"/>
    </font>
    <font>
      <sz val="11"/>
      <color theme="3" tint="0.39997558519241921"/>
      <name val="Calibri"/>
      <family val="2"/>
      <scheme val="minor"/>
    </font>
    <font>
      <b/>
      <sz val="11"/>
      <color rgb="FFFF0000"/>
      <name val="Calibri"/>
      <family val="2"/>
      <scheme val="minor"/>
    </font>
    <font>
      <b/>
      <sz val="11"/>
      <color rgb="FF0070C0"/>
      <name val="Calibri"/>
      <family val="2"/>
      <scheme val="minor"/>
    </font>
    <font>
      <sz val="11"/>
      <color rgb="FFFF0000"/>
      <name val="Calibri"/>
      <family val="2"/>
      <scheme val="minor"/>
    </font>
    <font>
      <b/>
      <sz val="11"/>
      <color rgb="FF00B050"/>
      <name val="Calibri"/>
      <family val="2"/>
      <scheme val="minor"/>
    </font>
    <font>
      <b/>
      <sz val="11"/>
      <name val="Calibri"/>
      <family val="2"/>
      <scheme val="minor"/>
    </font>
    <font>
      <sz val="16"/>
      <name val="Calibri"/>
      <family val="2"/>
      <scheme val="minor"/>
    </font>
    <font>
      <u/>
      <sz val="11"/>
      <name val="Calibri"/>
      <family val="2"/>
      <scheme val="minor"/>
    </font>
    <font>
      <b/>
      <u/>
      <sz val="16"/>
      <color theme="1"/>
      <name val="Calibri"/>
      <family val="2"/>
      <scheme val="minor"/>
    </font>
    <font>
      <b/>
      <u/>
      <sz val="11"/>
      <color rgb="FF0070C0"/>
      <name val="Calibri"/>
      <family val="2"/>
      <scheme val="minor"/>
    </font>
    <font>
      <sz val="10"/>
      <color theme="1"/>
      <name val="Calibri"/>
      <family val="2"/>
      <scheme val="minor"/>
    </font>
    <font>
      <b/>
      <u/>
      <sz val="16"/>
      <name val="Calibri"/>
      <family val="2"/>
      <scheme val="minor"/>
    </font>
    <font>
      <u/>
      <sz val="16"/>
      <color rgb="FF0070C0"/>
      <name val="Calibri"/>
      <family val="2"/>
      <scheme val="minor"/>
    </font>
    <font>
      <b/>
      <i/>
      <sz val="11"/>
      <color rgb="FFFF0000"/>
      <name val="Calibri"/>
      <family val="2"/>
      <scheme val="minor"/>
    </font>
    <font>
      <b/>
      <u/>
      <sz val="11"/>
      <color theme="1"/>
      <name val="Calibri"/>
      <family val="2"/>
      <scheme val="minor"/>
    </font>
    <font>
      <i/>
      <sz val="11"/>
      <color rgb="FFFF0000"/>
      <name val="Calibri"/>
      <family val="2"/>
      <scheme val="minor"/>
    </font>
    <font>
      <sz val="11"/>
      <color rgb="FF00B050"/>
      <name val="Calibri"/>
      <family val="2"/>
      <scheme val="minor"/>
    </font>
    <font>
      <sz val="11"/>
      <color rgb="FF0070C0"/>
      <name val="Calibri"/>
      <family val="2"/>
      <scheme val="minor"/>
    </font>
    <font>
      <sz val="11"/>
      <color rgb="FF7030A0"/>
      <name val="Calibri"/>
      <family val="2"/>
      <scheme val="minor"/>
    </font>
    <font>
      <b/>
      <u/>
      <sz val="11"/>
      <color rgb="FFFF0000"/>
      <name val="Calibri"/>
      <family val="2"/>
      <scheme val="minor"/>
    </font>
    <font>
      <sz val="11"/>
      <color theme="5"/>
      <name val="Calibri"/>
      <family val="2"/>
      <scheme val="minor"/>
    </font>
  </fonts>
  <fills count="3">
    <fill>
      <patternFill patternType="none"/>
    </fill>
    <fill>
      <patternFill patternType="gray125"/>
    </fill>
    <fill>
      <patternFill patternType="solid">
        <fgColor theme="0" tint="-0.249977111117893"/>
        <bgColor indexed="64"/>
      </patternFill>
    </fill>
  </fills>
  <borders count="4">
    <border>
      <left/>
      <right/>
      <top/>
      <bottom/>
      <diagonal/>
    </border>
    <border>
      <left/>
      <right/>
      <top/>
      <bottom style="thin">
        <color auto="1"/>
      </bottom>
      <diagonal/>
    </border>
    <border>
      <left style="thin">
        <color auto="1"/>
      </left>
      <right/>
      <top style="thin">
        <color auto="1"/>
      </top>
      <bottom style="thin">
        <color auto="1"/>
      </bottom>
      <diagonal/>
    </border>
    <border>
      <left style="medium">
        <color indexed="64"/>
      </left>
      <right style="medium">
        <color indexed="64"/>
      </right>
      <top style="thin">
        <color indexed="64"/>
      </top>
      <bottom style="thin">
        <color indexed="64"/>
      </bottom>
      <diagonal/>
    </border>
  </borders>
  <cellStyleXfs count="1">
    <xf numFmtId="0" fontId="0" fillId="0" borderId="0"/>
  </cellStyleXfs>
  <cellXfs count="109">
    <xf numFmtId="0" fontId="0" fillId="0" borderId="0" xfId="0"/>
    <xf numFmtId="0" fontId="2" fillId="0" borderId="0" xfId="0" applyFont="1"/>
    <xf numFmtId="2" fontId="0" fillId="0" borderId="0" xfId="0" applyNumberFormat="1"/>
    <xf numFmtId="0" fontId="0" fillId="0" borderId="0" xfId="0" applyAlignment="1">
      <alignment wrapText="1"/>
    </xf>
    <xf numFmtId="164" fontId="0" fillId="0" borderId="0" xfId="0" applyNumberFormat="1"/>
    <xf numFmtId="0" fontId="1" fillId="0" borderId="0" xfId="0" applyFont="1"/>
    <xf numFmtId="16" fontId="0" fillId="0" borderId="0" xfId="0" applyNumberFormat="1"/>
    <xf numFmtId="164" fontId="4" fillId="0" borderId="0" xfId="0" applyNumberFormat="1" applyFont="1"/>
    <xf numFmtId="14" fontId="0" fillId="0" borderId="0" xfId="0" applyNumberFormat="1"/>
    <xf numFmtId="0" fontId="0" fillId="0" borderId="1" xfId="0" applyBorder="1"/>
    <xf numFmtId="0" fontId="3" fillId="0" borderId="0" xfId="0" applyNumberFormat="1" applyFont="1"/>
    <xf numFmtId="2" fontId="0" fillId="0" borderId="0" xfId="0" applyNumberFormat="1" applyAlignment="1">
      <alignment wrapText="1"/>
    </xf>
    <xf numFmtId="2" fontId="0" fillId="2" borderId="0" xfId="0" applyNumberFormat="1" applyFill="1"/>
    <xf numFmtId="2" fontId="0" fillId="0" borderId="0" xfId="0" applyNumberFormat="1" applyAlignment="1">
      <alignment horizontal="center"/>
    </xf>
    <xf numFmtId="2" fontId="0" fillId="0" borderId="2" xfId="0" applyNumberFormat="1" applyBorder="1"/>
    <xf numFmtId="14" fontId="2" fillId="0" borderId="0" xfId="0" applyNumberFormat="1" applyFont="1"/>
    <xf numFmtId="164" fontId="2" fillId="0" borderId="0" xfId="0" applyNumberFormat="1" applyFont="1"/>
    <xf numFmtId="14" fontId="0" fillId="0" borderId="0" xfId="0" applyNumberFormat="1" applyAlignment="1">
      <alignment wrapText="1"/>
    </xf>
    <xf numFmtId="164" fontId="0" fillId="0" borderId="0" xfId="0" applyNumberFormat="1" applyAlignment="1">
      <alignment wrapText="1"/>
    </xf>
    <xf numFmtId="16" fontId="0" fillId="0" borderId="0" xfId="0" applyNumberFormat="1" applyAlignment="1">
      <alignment wrapText="1"/>
    </xf>
    <xf numFmtId="16" fontId="0" fillId="0" borderId="0" xfId="0" applyNumberFormat="1" applyProtection="1">
      <protection locked="0"/>
    </xf>
    <xf numFmtId="164" fontId="0" fillId="0" borderId="0" xfId="0" applyNumberFormat="1" applyFont="1"/>
    <xf numFmtId="16" fontId="3" fillId="0" borderId="0" xfId="0" applyNumberFormat="1" applyFont="1"/>
    <xf numFmtId="14" fontId="3" fillId="0" borderId="0" xfId="0" applyNumberFormat="1" applyFont="1"/>
    <xf numFmtId="164" fontId="3" fillId="0" borderId="0" xfId="0" applyNumberFormat="1" applyFont="1"/>
    <xf numFmtId="164" fontId="3" fillId="0" borderId="0" xfId="0" applyNumberFormat="1" applyFont="1" applyBorder="1"/>
    <xf numFmtId="0" fontId="6" fillId="0" borderId="0" xfId="0" applyFont="1"/>
    <xf numFmtId="17" fontId="0" fillId="0" borderId="0" xfId="0" applyNumberFormat="1"/>
    <xf numFmtId="14" fontId="1" fillId="0" borderId="0" xfId="0" applyNumberFormat="1" applyFont="1"/>
    <xf numFmtId="164" fontId="1" fillId="0" borderId="0" xfId="0" applyNumberFormat="1" applyFont="1"/>
    <xf numFmtId="0" fontId="0" fillId="0" borderId="3" xfId="0" applyBorder="1"/>
    <xf numFmtId="0" fontId="0" fillId="0" borderId="0" xfId="0" applyFont="1"/>
    <xf numFmtId="0" fontId="7" fillId="0" borderId="0" xfId="0" applyFont="1"/>
    <xf numFmtId="0" fontId="8" fillId="0" borderId="0" xfId="0" applyFont="1"/>
    <xf numFmtId="14" fontId="0" fillId="0" borderId="0" xfId="0" applyNumberFormat="1" applyFont="1"/>
    <xf numFmtId="164" fontId="0" fillId="0" borderId="0" xfId="0" applyNumberFormat="1" applyFont="1" applyAlignment="1">
      <alignment wrapText="1"/>
    </xf>
    <xf numFmtId="0" fontId="0" fillId="0" borderId="3" xfId="0" applyFont="1" applyBorder="1"/>
    <xf numFmtId="0" fontId="3" fillId="0" borderId="0" xfId="0" applyFont="1"/>
    <xf numFmtId="164" fontId="3" fillId="0" borderId="0" xfId="0" applyNumberFormat="1" applyFont="1" applyAlignment="1">
      <alignment wrapText="1"/>
    </xf>
    <xf numFmtId="0" fontId="3" fillId="0" borderId="3" xfId="0" applyFont="1" applyBorder="1"/>
    <xf numFmtId="0" fontId="0" fillId="0" borderId="0" xfId="0" applyFont="1" applyAlignment="1">
      <alignment wrapText="1"/>
    </xf>
    <xf numFmtId="2" fontId="0" fillId="0" borderId="0" xfId="0" applyNumberFormat="1" applyFont="1" applyAlignment="1">
      <alignment wrapText="1"/>
    </xf>
    <xf numFmtId="2" fontId="0" fillId="0" borderId="0" xfId="0" applyNumberFormat="1" applyFont="1"/>
    <xf numFmtId="2" fontId="0" fillId="0" borderId="0" xfId="0" applyNumberFormat="1" applyFont="1" applyAlignment="1">
      <alignment horizontal="center"/>
    </xf>
    <xf numFmtId="14" fontId="0" fillId="0" borderId="0" xfId="0" applyNumberFormat="1" applyFont="1" applyAlignment="1">
      <alignment wrapText="1"/>
    </xf>
    <xf numFmtId="0" fontId="11" fillId="0" borderId="0" xfId="0" applyFont="1"/>
    <xf numFmtId="14" fontId="12" fillId="0" borderId="0" xfId="0" applyNumberFormat="1" applyFont="1"/>
    <xf numFmtId="164" fontId="12" fillId="0" borderId="0" xfId="0" applyNumberFormat="1" applyFont="1"/>
    <xf numFmtId="164" fontId="12" fillId="0" borderId="0" xfId="0" applyNumberFormat="1" applyFont="1" applyBorder="1"/>
    <xf numFmtId="0" fontId="12" fillId="0" borderId="0" xfId="0" applyNumberFormat="1" applyFont="1"/>
    <xf numFmtId="14" fontId="13" fillId="0" borderId="0" xfId="0" applyNumberFormat="1" applyFont="1"/>
    <xf numFmtId="164" fontId="3" fillId="0" borderId="0" xfId="0" applyNumberFormat="1" applyFont="1" applyAlignment="1">
      <alignment horizontal="center"/>
    </xf>
    <xf numFmtId="164" fontId="3" fillId="0" borderId="0" xfId="0" applyNumberFormat="1" applyFont="1" applyFill="1" applyAlignment="1"/>
    <xf numFmtId="164" fontId="3" fillId="0" borderId="0" xfId="0" applyNumberFormat="1" applyFont="1" applyFill="1" applyAlignment="1">
      <alignment horizontal="center"/>
    </xf>
    <xf numFmtId="14" fontId="3" fillId="0" borderId="0" xfId="0" applyNumberFormat="1" applyFont="1" applyAlignment="1">
      <alignment wrapText="1"/>
    </xf>
    <xf numFmtId="164" fontId="3" fillId="0" borderId="0" xfId="0" applyNumberFormat="1" applyFont="1" applyBorder="1" applyAlignment="1">
      <alignment wrapText="1"/>
    </xf>
    <xf numFmtId="0" fontId="3" fillId="0" borderId="0" xfId="0" applyNumberFormat="1" applyFont="1" applyAlignment="1">
      <alignment wrapText="1"/>
    </xf>
    <xf numFmtId="0" fontId="3" fillId="0" borderId="0" xfId="0" applyFont="1" applyBorder="1"/>
    <xf numFmtId="16" fontId="3" fillId="0" borderId="0" xfId="0" applyNumberFormat="1" applyFont="1" applyAlignment="1">
      <alignment wrapText="1"/>
    </xf>
    <xf numFmtId="16" fontId="3" fillId="0" borderId="0" xfId="0" applyNumberFormat="1" applyFont="1" applyProtection="1">
      <protection locked="0"/>
    </xf>
    <xf numFmtId="164" fontId="3" fillId="0" borderId="2" xfId="0" applyNumberFormat="1" applyFont="1" applyBorder="1"/>
    <xf numFmtId="164" fontId="6" fillId="0" borderId="0" xfId="0" applyNumberFormat="1" applyFont="1"/>
    <xf numFmtId="9" fontId="6" fillId="0" borderId="0" xfId="0" applyNumberFormat="1" applyFont="1"/>
    <xf numFmtId="0" fontId="9" fillId="0" borderId="0" xfId="0" applyFont="1"/>
    <xf numFmtId="164" fontId="9" fillId="0" borderId="0" xfId="0" applyNumberFormat="1" applyFont="1"/>
    <xf numFmtId="164" fontId="7" fillId="0" borderId="0" xfId="0" applyNumberFormat="1" applyFont="1"/>
    <xf numFmtId="0" fontId="15" fillId="0" borderId="0" xfId="0" applyFont="1"/>
    <xf numFmtId="164" fontId="8" fillId="0" borderId="0" xfId="0" applyNumberFormat="1" applyFont="1"/>
    <xf numFmtId="164" fontId="0" fillId="0" borderId="0" xfId="0" applyNumberFormat="1" applyAlignment="1">
      <alignment horizontal="right"/>
    </xf>
    <xf numFmtId="0" fontId="7" fillId="0" borderId="0" xfId="0" applyFont="1" applyAlignment="1">
      <alignment horizontal="left"/>
    </xf>
    <xf numFmtId="164" fontId="10" fillId="0" borderId="0" xfId="0" applyNumberFormat="1" applyFont="1"/>
    <xf numFmtId="164" fontId="16" fillId="0" borderId="0" xfId="0" applyNumberFormat="1" applyFont="1" applyAlignment="1">
      <alignment wrapText="1"/>
    </xf>
    <xf numFmtId="0" fontId="16" fillId="0" borderId="0" xfId="0" applyFont="1" applyAlignment="1">
      <alignment wrapText="1"/>
    </xf>
    <xf numFmtId="14" fontId="17" fillId="0" borderId="0" xfId="0" applyNumberFormat="1" applyFont="1"/>
    <xf numFmtId="164" fontId="18" fillId="0" borderId="0" xfId="0" applyNumberFormat="1" applyFont="1"/>
    <xf numFmtId="14" fontId="7" fillId="0" borderId="0" xfId="0" applyNumberFormat="1" applyFont="1"/>
    <xf numFmtId="164" fontId="19" fillId="0" borderId="0" xfId="0" applyNumberFormat="1" applyFont="1"/>
    <xf numFmtId="0" fontId="19" fillId="0" borderId="0" xfId="0" applyFont="1"/>
    <xf numFmtId="14" fontId="5" fillId="0" borderId="0" xfId="0" applyNumberFormat="1" applyFont="1"/>
    <xf numFmtId="16" fontId="0" fillId="0" borderId="0" xfId="0" applyNumberFormat="1" applyFont="1"/>
    <xf numFmtId="14" fontId="20" fillId="0" borderId="0" xfId="0" applyNumberFormat="1" applyFont="1"/>
    <xf numFmtId="164" fontId="11" fillId="0" borderId="0" xfId="0" applyNumberFormat="1" applyFont="1" applyAlignment="1">
      <alignment wrapText="1"/>
    </xf>
    <xf numFmtId="164" fontId="21" fillId="0" borderId="0" xfId="0" applyNumberFormat="1" applyFont="1"/>
    <xf numFmtId="0" fontId="14" fillId="0" borderId="0" xfId="0" applyFont="1"/>
    <xf numFmtId="0" fontId="22" fillId="0" borderId="0" xfId="0" applyFont="1"/>
    <xf numFmtId="164" fontId="22" fillId="0" borderId="0" xfId="0" applyNumberFormat="1" applyFont="1"/>
    <xf numFmtId="164" fontId="9" fillId="0" borderId="0" xfId="0" applyNumberFormat="1" applyFont="1" applyAlignment="1">
      <alignment wrapText="1"/>
    </xf>
    <xf numFmtId="164" fontId="22" fillId="0" borderId="0" xfId="0" applyNumberFormat="1" applyFont="1" applyAlignment="1">
      <alignment wrapText="1"/>
    </xf>
    <xf numFmtId="0" fontId="23" fillId="0" borderId="0" xfId="0" applyFont="1"/>
    <xf numFmtId="164" fontId="23" fillId="0" borderId="0" xfId="0" applyNumberFormat="1" applyFont="1"/>
    <xf numFmtId="0" fontId="24" fillId="0" borderId="0" xfId="0" applyFont="1"/>
    <xf numFmtId="164" fontId="24" fillId="0" borderId="0" xfId="0" applyNumberFormat="1" applyFont="1"/>
    <xf numFmtId="0" fontId="25" fillId="0" borderId="0" xfId="0" applyFont="1"/>
    <xf numFmtId="164" fontId="25" fillId="0" borderId="0" xfId="0" applyNumberFormat="1" applyFont="1"/>
    <xf numFmtId="164" fontId="25" fillId="0" borderId="0" xfId="0" applyNumberFormat="1" applyFont="1" applyAlignment="1">
      <alignment wrapText="1"/>
    </xf>
    <xf numFmtId="164" fontId="22" fillId="0" borderId="0" xfId="0" applyNumberFormat="1" applyFont="1" applyAlignment="1">
      <alignment horizontal="right"/>
    </xf>
    <xf numFmtId="0" fontId="26" fillId="0" borderId="0" xfId="0" applyFont="1"/>
    <xf numFmtId="164" fontId="26" fillId="0" borderId="0" xfId="0" applyNumberFormat="1" applyFont="1"/>
    <xf numFmtId="164" fontId="26" fillId="0" borderId="0" xfId="0" applyNumberFormat="1" applyFont="1" applyAlignment="1">
      <alignment wrapText="1"/>
    </xf>
    <xf numFmtId="0" fontId="10" fillId="0" borderId="0" xfId="0" applyFont="1"/>
    <xf numFmtId="14" fontId="9" fillId="0" borderId="0" xfId="0" applyNumberFormat="1" applyFont="1"/>
    <xf numFmtId="0" fontId="20" fillId="0" borderId="0" xfId="0" applyFont="1"/>
    <xf numFmtId="14" fontId="10" fillId="0" borderId="0" xfId="0" applyNumberFormat="1" applyFont="1"/>
    <xf numFmtId="14" fontId="26" fillId="0" borderId="0" xfId="0" applyNumberFormat="1" applyFont="1"/>
    <xf numFmtId="14" fontId="26" fillId="0" borderId="0" xfId="0" applyNumberFormat="1" applyFont="1" applyAlignment="1">
      <alignment wrapText="1"/>
    </xf>
    <xf numFmtId="164" fontId="11" fillId="0" borderId="0" xfId="0" applyNumberFormat="1" applyFont="1"/>
    <xf numFmtId="0" fontId="0" fillId="0" borderId="0" xfId="0" applyAlignment="1">
      <alignment horizontal="center" wrapText="1"/>
    </xf>
    <xf numFmtId="164" fontId="3" fillId="0" borderId="0" xfId="0" applyNumberFormat="1" applyFont="1" applyAlignment="1">
      <alignment horizontal="center"/>
    </xf>
    <xf numFmtId="164" fontId="3" fillId="0" borderId="0" xfId="0" applyNumberFormat="1"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519CA-727E-47E4-B691-EB30B5B25CBA}">
  <sheetPr>
    <pageSetUpPr fitToPage="1"/>
  </sheetPr>
  <dimension ref="A1:R40"/>
  <sheetViews>
    <sheetView topLeftCell="B11" workbookViewId="0">
      <selection activeCell="R31" sqref="R31"/>
    </sheetView>
  </sheetViews>
  <sheetFormatPr defaultRowHeight="15" x14ac:dyDescent="0.25"/>
  <cols>
    <col min="1" max="1" width="11.28515625" customWidth="1"/>
    <col min="2" max="2" width="25.85546875" customWidth="1"/>
    <col min="3" max="3" width="10.5703125" style="4" customWidth="1"/>
    <col min="4" max="4" width="7.5703125" style="4" bestFit="1" customWidth="1"/>
    <col min="5" max="7" width="9.140625" style="4"/>
    <col min="8" max="8" width="6.5703125" bestFit="1" customWidth="1"/>
    <col min="9" max="9" width="9.140625" style="4"/>
    <col min="10" max="10" width="9.140625" style="4" bestFit="1"/>
    <col min="11" max="11" width="7.5703125" bestFit="1" customWidth="1"/>
    <col min="12" max="12" width="9.140625" style="4" bestFit="1" customWidth="1"/>
    <col min="13" max="13" width="7.5703125" bestFit="1" customWidth="1"/>
    <col min="14" max="14" width="7.28515625" style="4" customWidth="1"/>
    <col min="15" max="15" width="9.140625" style="4" bestFit="1"/>
    <col min="16" max="16" width="10.140625" bestFit="1" customWidth="1"/>
    <col min="17" max="17" width="9.85546875" customWidth="1"/>
  </cols>
  <sheetData>
    <row r="1" spans="1:18" x14ac:dyDescent="0.25">
      <c r="B1" t="s">
        <v>0</v>
      </c>
    </row>
    <row r="3" spans="1:18" x14ac:dyDescent="0.25">
      <c r="B3" t="s">
        <v>102</v>
      </c>
    </row>
    <row r="5" spans="1:18" x14ac:dyDescent="0.25">
      <c r="B5" s="68" t="s">
        <v>103</v>
      </c>
      <c r="C5" s="4" t="s">
        <v>1</v>
      </c>
      <c r="D5" s="4" t="s">
        <v>2</v>
      </c>
      <c r="E5" s="4" t="s">
        <v>3</v>
      </c>
      <c r="F5" s="4" t="s">
        <v>4</v>
      </c>
      <c r="G5" s="4" t="s">
        <v>5</v>
      </c>
      <c r="H5" t="s">
        <v>216</v>
      </c>
      <c r="I5" s="4" t="s">
        <v>217</v>
      </c>
      <c r="J5" s="4" t="s">
        <v>218</v>
      </c>
      <c r="K5" t="s">
        <v>219</v>
      </c>
      <c r="L5" s="4" t="s">
        <v>220</v>
      </c>
      <c r="M5" t="s">
        <v>221</v>
      </c>
      <c r="N5" s="4" t="s">
        <v>222</v>
      </c>
      <c r="O5" s="4" t="s">
        <v>223</v>
      </c>
      <c r="P5" t="s">
        <v>6</v>
      </c>
      <c r="Q5" t="s">
        <v>7</v>
      </c>
      <c r="R5" t="s">
        <v>8</v>
      </c>
    </row>
    <row r="6" spans="1:18" x14ac:dyDescent="0.25">
      <c r="C6" s="4" t="s">
        <v>9</v>
      </c>
      <c r="P6" t="s">
        <v>9</v>
      </c>
      <c r="Q6" t="s">
        <v>9</v>
      </c>
    </row>
    <row r="7" spans="1:18" x14ac:dyDescent="0.25">
      <c r="A7" t="s">
        <v>10</v>
      </c>
      <c r="B7" t="s">
        <v>11</v>
      </c>
      <c r="C7" s="4">
        <v>2000</v>
      </c>
      <c r="G7" s="4">
        <v>806.4</v>
      </c>
      <c r="I7" s="4">
        <v>-134.4</v>
      </c>
      <c r="P7" s="4">
        <f>SUM(D7:O7)</f>
        <v>672</v>
      </c>
      <c r="Q7" s="4">
        <f>SUM(C7-P7)</f>
        <v>1328</v>
      </c>
    </row>
    <row r="8" spans="1:18" x14ac:dyDescent="0.25">
      <c r="A8" t="s">
        <v>224</v>
      </c>
      <c r="B8" t="s">
        <v>13</v>
      </c>
      <c r="C8" s="4">
        <v>1000</v>
      </c>
      <c r="I8" s="4">
        <v>1000</v>
      </c>
      <c r="J8" s="4" t="s">
        <v>225</v>
      </c>
      <c r="P8" s="4">
        <f t="shared" ref="P8:P34" si="0">SUM(D8:O8)</f>
        <v>1000</v>
      </c>
      <c r="Q8" s="4">
        <f t="shared" ref="Q8:Q34" si="1">SUM(C8-P8)</f>
        <v>0</v>
      </c>
    </row>
    <row r="9" spans="1:18" x14ac:dyDescent="0.25">
      <c r="A9" t="s">
        <v>226</v>
      </c>
      <c r="B9" t="s">
        <v>14</v>
      </c>
      <c r="C9" s="4">
        <v>1000</v>
      </c>
      <c r="E9" s="4">
        <v>510</v>
      </c>
      <c r="F9" s="4">
        <v>456</v>
      </c>
      <c r="J9" s="18"/>
      <c r="K9" s="18"/>
      <c r="M9" s="19"/>
      <c r="N9" s="18"/>
      <c r="O9" s="4">
        <v>540</v>
      </c>
      <c r="P9" s="4">
        <f t="shared" si="0"/>
        <v>1506</v>
      </c>
      <c r="Q9" s="4">
        <f t="shared" si="1"/>
        <v>-506</v>
      </c>
      <c r="R9" t="s">
        <v>309</v>
      </c>
    </row>
    <row r="10" spans="1:18" x14ac:dyDescent="0.25">
      <c r="B10" t="s">
        <v>15</v>
      </c>
      <c r="C10" s="4">
        <v>150</v>
      </c>
      <c r="K10" s="4"/>
      <c r="L10" s="4">
        <v>100</v>
      </c>
      <c r="M10" s="6"/>
      <c r="N10" s="18"/>
      <c r="P10" s="4">
        <f t="shared" si="0"/>
        <v>100</v>
      </c>
      <c r="Q10" s="4">
        <f t="shared" si="1"/>
        <v>50</v>
      </c>
    </row>
    <row r="11" spans="1:18" x14ac:dyDescent="0.25">
      <c r="B11" t="s">
        <v>16</v>
      </c>
      <c r="C11" s="4">
        <v>0</v>
      </c>
      <c r="K11" s="4"/>
      <c r="M11" s="6"/>
      <c r="N11" s="18"/>
      <c r="P11" s="4">
        <f t="shared" si="0"/>
        <v>0</v>
      </c>
      <c r="Q11" s="4">
        <f t="shared" si="1"/>
        <v>0</v>
      </c>
    </row>
    <row r="12" spans="1:18" x14ac:dyDescent="0.25">
      <c r="B12" t="s">
        <v>17</v>
      </c>
      <c r="C12" s="4">
        <v>450</v>
      </c>
      <c r="K12" s="4"/>
      <c r="M12" s="20"/>
      <c r="N12" s="18"/>
      <c r="P12" s="4">
        <f t="shared" si="0"/>
        <v>0</v>
      </c>
      <c r="Q12" s="4">
        <f t="shared" si="1"/>
        <v>450</v>
      </c>
    </row>
    <row r="13" spans="1:18" x14ac:dyDescent="0.25">
      <c r="B13" t="s">
        <v>42</v>
      </c>
      <c r="C13" s="4">
        <v>500</v>
      </c>
      <c r="E13" s="4">
        <v>24</v>
      </c>
      <c r="J13" s="4">
        <v>25.79</v>
      </c>
      <c r="K13" s="4"/>
      <c r="L13" s="4">
        <v>120</v>
      </c>
      <c r="M13" s="20"/>
      <c r="N13" s="18"/>
      <c r="P13" s="4">
        <f t="shared" si="0"/>
        <v>169.79</v>
      </c>
      <c r="Q13" s="4">
        <f t="shared" si="1"/>
        <v>330.21000000000004</v>
      </c>
    </row>
    <row r="14" spans="1:18" x14ac:dyDescent="0.25">
      <c r="B14" t="s">
        <v>48</v>
      </c>
      <c r="C14" s="4">
        <v>500</v>
      </c>
      <c r="K14" s="4"/>
      <c r="M14" s="6"/>
      <c r="N14" s="18"/>
      <c r="P14" s="4">
        <f t="shared" si="0"/>
        <v>0</v>
      </c>
      <c r="Q14" s="4">
        <f t="shared" si="1"/>
        <v>500</v>
      </c>
    </row>
    <row r="15" spans="1:18" x14ac:dyDescent="0.25">
      <c r="B15" t="s">
        <v>98</v>
      </c>
      <c r="C15" s="4">
        <v>700</v>
      </c>
      <c r="I15" s="4">
        <v>108</v>
      </c>
      <c r="K15" s="4"/>
      <c r="M15" s="6"/>
      <c r="N15" s="18"/>
      <c r="P15" s="4">
        <f t="shared" si="0"/>
        <v>108</v>
      </c>
      <c r="Q15" s="4">
        <f t="shared" si="1"/>
        <v>592</v>
      </c>
    </row>
    <row r="16" spans="1:18" x14ac:dyDescent="0.25">
      <c r="B16" t="s">
        <v>18</v>
      </c>
      <c r="C16" s="4">
        <v>2300</v>
      </c>
      <c r="D16" s="4">
        <v>156</v>
      </c>
      <c r="E16" s="4">
        <v>678</v>
      </c>
      <c r="F16" s="4">
        <v>312</v>
      </c>
      <c r="G16" s="4">
        <v>312</v>
      </c>
      <c r="I16" s="4">
        <v>624</v>
      </c>
      <c r="J16" s="4">
        <v>312</v>
      </c>
      <c r="L16" s="4">
        <v>156</v>
      </c>
      <c r="P16" s="4">
        <f t="shared" si="0"/>
        <v>2550</v>
      </c>
      <c r="Q16" s="4">
        <f t="shared" si="1"/>
        <v>-250</v>
      </c>
      <c r="R16" t="s">
        <v>310</v>
      </c>
    </row>
    <row r="17" spans="1:18" x14ac:dyDescent="0.25">
      <c r="B17" t="s">
        <v>19</v>
      </c>
      <c r="C17" s="4">
        <v>150</v>
      </c>
      <c r="D17" s="4">
        <v>39.29</v>
      </c>
      <c r="H17">
        <v>41.44</v>
      </c>
      <c r="N17" s="4">
        <v>82.88</v>
      </c>
      <c r="P17" s="4">
        <f t="shared" si="0"/>
        <v>163.60999999999999</v>
      </c>
      <c r="Q17" s="4">
        <f t="shared" si="1"/>
        <v>-13.609999999999985</v>
      </c>
      <c r="R17" t="s">
        <v>311</v>
      </c>
    </row>
    <row r="18" spans="1:18" s="5" customFormat="1" x14ac:dyDescent="0.25">
      <c r="B18" s="69" t="s">
        <v>20</v>
      </c>
      <c r="C18" s="65">
        <v>8750</v>
      </c>
      <c r="D18" s="65">
        <f>SUM(D7:D17)</f>
        <v>195.29</v>
      </c>
      <c r="E18" s="65">
        <f>SUM(E7:E17)</f>
        <v>1212</v>
      </c>
      <c r="F18" s="65">
        <f t="shared" ref="F18:O18" si="2">SUM(F7:F17)</f>
        <v>768</v>
      </c>
      <c r="G18" s="65">
        <f t="shared" si="2"/>
        <v>1118.4000000000001</v>
      </c>
      <c r="H18" s="65">
        <f t="shared" si="2"/>
        <v>41.44</v>
      </c>
      <c r="I18" s="65">
        <f t="shared" si="2"/>
        <v>1597.6</v>
      </c>
      <c r="J18" s="65">
        <f t="shared" si="2"/>
        <v>337.79</v>
      </c>
      <c r="K18" s="65">
        <f t="shared" si="2"/>
        <v>0</v>
      </c>
      <c r="L18" s="65">
        <f t="shared" si="2"/>
        <v>376</v>
      </c>
      <c r="M18" s="65">
        <f t="shared" si="2"/>
        <v>0</v>
      </c>
      <c r="N18" s="65">
        <f t="shared" si="2"/>
        <v>82.88</v>
      </c>
      <c r="O18" s="65">
        <f t="shared" si="2"/>
        <v>540</v>
      </c>
      <c r="P18" s="70">
        <f t="shared" si="0"/>
        <v>6269.4</v>
      </c>
      <c r="Q18" s="67">
        <f t="shared" si="1"/>
        <v>2480.6000000000004</v>
      </c>
    </row>
    <row r="19" spans="1:18" x14ac:dyDescent="0.25">
      <c r="A19" t="s">
        <v>21</v>
      </c>
      <c r="B19" t="s">
        <v>22</v>
      </c>
      <c r="C19" s="4">
        <v>400</v>
      </c>
      <c r="F19" s="4">
        <v>156</v>
      </c>
      <c r="M19" s="4">
        <v>360</v>
      </c>
      <c r="P19" s="4">
        <f t="shared" si="0"/>
        <v>516</v>
      </c>
      <c r="Q19" s="4">
        <f t="shared" si="1"/>
        <v>-116</v>
      </c>
      <c r="R19" t="s">
        <v>301</v>
      </c>
    </row>
    <row r="20" spans="1:18" x14ac:dyDescent="0.25">
      <c r="B20" t="s">
        <v>23</v>
      </c>
      <c r="C20" s="4">
        <v>4900</v>
      </c>
      <c r="D20" s="4">
        <v>405.9</v>
      </c>
      <c r="E20" s="4">
        <v>420.12</v>
      </c>
      <c r="F20" s="4">
        <v>420.12</v>
      </c>
      <c r="G20" s="4">
        <v>504.12</v>
      </c>
      <c r="H20" s="4"/>
      <c r="I20" s="4">
        <v>756.24</v>
      </c>
      <c r="J20" s="4">
        <v>1365.39</v>
      </c>
      <c r="K20" s="4">
        <v>420.12</v>
      </c>
      <c r="L20" s="4">
        <v>420.12</v>
      </c>
      <c r="M20" s="4">
        <v>420.12</v>
      </c>
      <c r="N20" s="4">
        <v>420.12</v>
      </c>
      <c r="O20" s="4">
        <v>509.32</v>
      </c>
      <c r="P20" s="4">
        <f t="shared" si="0"/>
        <v>6061.69</v>
      </c>
      <c r="Q20" s="4">
        <f t="shared" si="1"/>
        <v>-1161.6899999999996</v>
      </c>
      <c r="R20" t="s">
        <v>312</v>
      </c>
    </row>
    <row r="21" spans="1:18" x14ac:dyDescent="0.25">
      <c r="B21" t="s">
        <v>24</v>
      </c>
      <c r="C21" s="4">
        <v>1100</v>
      </c>
      <c r="E21" s="4">
        <v>930.65</v>
      </c>
      <c r="P21" s="4">
        <f t="shared" si="0"/>
        <v>930.65</v>
      </c>
      <c r="Q21" s="4">
        <f t="shared" si="1"/>
        <v>169.35000000000002</v>
      </c>
    </row>
    <row r="22" spans="1:18" hidden="1" x14ac:dyDescent="0.25">
      <c r="P22" s="4">
        <f t="shared" si="0"/>
        <v>0</v>
      </c>
      <c r="Q22" s="4">
        <f t="shared" si="1"/>
        <v>0</v>
      </c>
    </row>
    <row r="23" spans="1:18" x14ac:dyDescent="0.25">
      <c r="B23" t="s">
        <v>25</v>
      </c>
      <c r="C23" s="4">
        <v>150</v>
      </c>
      <c r="I23" s="4">
        <v>80</v>
      </c>
      <c r="O23" s="4">
        <v>140.56</v>
      </c>
      <c r="P23" s="4">
        <f t="shared" si="0"/>
        <v>220.56</v>
      </c>
      <c r="Q23" s="4">
        <f t="shared" si="1"/>
        <v>-70.56</v>
      </c>
      <c r="R23" t="s">
        <v>313</v>
      </c>
    </row>
    <row r="24" spans="1:18" x14ac:dyDescent="0.25">
      <c r="B24" t="s">
        <v>26</v>
      </c>
      <c r="C24" s="4">
        <v>300</v>
      </c>
      <c r="F24" s="4">
        <v>714</v>
      </c>
      <c r="I24" s="4">
        <v>270</v>
      </c>
      <c r="K24" s="4">
        <v>240</v>
      </c>
      <c r="P24" s="4">
        <f t="shared" si="0"/>
        <v>1224</v>
      </c>
      <c r="Q24" s="4">
        <f t="shared" si="1"/>
        <v>-924</v>
      </c>
      <c r="R24" t="s">
        <v>314</v>
      </c>
    </row>
    <row r="25" spans="1:18" x14ac:dyDescent="0.25">
      <c r="B25" t="s">
        <v>27</v>
      </c>
      <c r="C25" s="4">
        <v>100</v>
      </c>
      <c r="E25" s="4">
        <v>8.19</v>
      </c>
      <c r="F25" s="4">
        <v>21.92</v>
      </c>
      <c r="I25" s="4">
        <v>10.98</v>
      </c>
      <c r="J25" s="4">
        <v>49.77</v>
      </c>
      <c r="K25">
        <v>14.85</v>
      </c>
      <c r="L25" s="4">
        <v>16.47</v>
      </c>
      <c r="N25" s="4">
        <v>27.45</v>
      </c>
      <c r="O25" s="4">
        <v>10.98</v>
      </c>
      <c r="P25" s="4">
        <f t="shared" si="0"/>
        <v>160.60999999999999</v>
      </c>
      <c r="Q25" s="4">
        <f t="shared" si="1"/>
        <v>-60.609999999999985</v>
      </c>
      <c r="R25" t="s">
        <v>315</v>
      </c>
    </row>
    <row r="26" spans="1:18" x14ac:dyDescent="0.25">
      <c r="B26" t="s">
        <v>28</v>
      </c>
      <c r="C26" s="4">
        <v>500</v>
      </c>
      <c r="D26" s="4">
        <v>38.4</v>
      </c>
      <c r="E26" s="4">
        <v>92.85</v>
      </c>
      <c r="F26" s="4">
        <v>118.42</v>
      </c>
      <c r="G26" s="4">
        <v>129.94999999999999</v>
      </c>
      <c r="I26" s="4">
        <v>52.29</v>
      </c>
      <c r="J26" s="4">
        <v>95.26</v>
      </c>
      <c r="K26" s="4">
        <v>18.399999999999999</v>
      </c>
      <c r="L26" s="4">
        <v>19.760000000000002</v>
      </c>
      <c r="M26" s="4">
        <v>33.659999999999997</v>
      </c>
      <c r="N26" s="4">
        <v>48.08</v>
      </c>
      <c r="O26" s="18">
        <v>40.71</v>
      </c>
      <c r="P26" s="4">
        <f t="shared" si="0"/>
        <v>687.78000000000009</v>
      </c>
      <c r="Q26" s="4">
        <f t="shared" si="1"/>
        <v>-187.78000000000009</v>
      </c>
      <c r="R26" t="s">
        <v>316</v>
      </c>
    </row>
    <row r="27" spans="1:18" x14ac:dyDescent="0.25">
      <c r="B27" t="s">
        <v>29</v>
      </c>
      <c r="C27" s="4">
        <v>350</v>
      </c>
      <c r="E27" s="4">
        <v>374.4</v>
      </c>
      <c r="P27" s="4">
        <f t="shared" si="0"/>
        <v>374.4</v>
      </c>
      <c r="Q27" s="4">
        <f t="shared" si="1"/>
        <v>-24.399999999999977</v>
      </c>
      <c r="R27" t="s">
        <v>317</v>
      </c>
    </row>
    <row r="28" spans="1:18" x14ac:dyDescent="0.25">
      <c r="B28" t="s">
        <v>30</v>
      </c>
      <c r="C28" s="4">
        <v>500</v>
      </c>
      <c r="D28" s="4">
        <v>115.2</v>
      </c>
      <c r="G28" s="4">
        <v>133.33000000000001</v>
      </c>
      <c r="L28" s="4">
        <v>176</v>
      </c>
      <c r="N28" s="4">
        <v>4.8</v>
      </c>
      <c r="O28" s="4">
        <v>4.8</v>
      </c>
      <c r="P28" s="4">
        <f t="shared" si="0"/>
        <v>434.13000000000005</v>
      </c>
      <c r="Q28" s="4">
        <f t="shared" si="1"/>
        <v>65.869999999999948</v>
      </c>
    </row>
    <row r="29" spans="1:18" x14ac:dyDescent="0.25">
      <c r="B29" t="s">
        <v>31</v>
      </c>
      <c r="C29" s="4">
        <v>500</v>
      </c>
      <c r="P29" s="4">
        <f t="shared" si="0"/>
        <v>0</v>
      </c>
      <c r="Q29" s="4">
        <f t="shared" si="1"/>
        <v>500</v>
      </c>
    </row>
    <row r="30" spans="1:18" x14ac:dyDescent="0.25">
      <c r="B30" t="s">
        <v>32</v>
      </c>
      <c r="C30" s="4">
        <v>0</v>
      </c>
      <c r="G30" s="4">
        <v>100</v>
      </c>
      <c r="P30" s="4">
        <f t="shared" si="0"/>
        <v>100</v>
      </c>
      <c r="Q30" s="4">
        <f t="shared" si="1"/>
        <v>-100</v>
      </c>
      <c r="R30" t="s">
        <v>318</v>
      </c>
    </row>
    <row r="31" spans="1:18" x14ac:dyDescent="0.25">
      <c r="B31" t="s">
        <v>33</v>
      </c>
      <c r="C31" s="4">
        <v>2631</v>
      </c>
      <c r="E31" s="4">
        <v>1315.22</v>
      </c>
      <c r="L31" s="4">
        <v>1315.22</v>
      </c>
      <c r="P31" s="4">
        <f t="shared" si="0"/>
        <v>2630.44</v>
      </c>
      <c r="Q31" s="4">
        <f t="shared" si="1"/>
        <v>0.55999999999994543</v>
      </c>
    </row>
    <row r="32" spans="1:18" x14ac:dyDescent="0.25">
      <c r="P32" s="4"/>
      <c r="Q32" s="4"/>
    </row>
    <row r="33" spans="1:17" s="5" customFormat="1" x14ac:dyDescent="0.25">
      <c r="B33" s="32" t="s">
        <v>20</v>
      </c>
      <c r="C33" s="65">
        <v>11431</v>
      </c>
      <c r="D33" s="65">
        <f t="shared" ref="D33:O33" si="3">SUM(D19:D32)</f>
        <v>559.5</v>
      </c>
      <c r="E33" s="65">
        <f t="shared" si="3"/>
        <v>3141.4300000000003</v>
      </c>
      <c r="F33" s="65">
        <f t="shared" si="3"/>
        <v>1430.46</v>
      </c>
      <c r="G33" s="65">
        <f t="shared" si="3"/>
        <v>867.4</v>
      </c>
      <c r="H33" s="65">
        <f t="shared" si="3"/>
        <v>0</v>
      </c>
      <c r="I33" s="65">
        <f t="shared" si="3"/>
        <v>1169.51</v>
      </c>
      <c r="J33" s="65">
        <f t="shared" si="3"/>
        <v>1510.42</v>
      </c>
      <c r="K33" s="65">
        <f t="shared" si="3"/>
        <v>693.37</v>
      </c>
      <c r="L33" s="65">
        <f t="shared" si="3"/>
        <v>1947.5700000000002</v>
      </c>
      <c r="M33" s="65">
        <f t="shared" si="3"/>
        <v>813.78</v>
      </c>
      <c r="N33" s="65">
        <f t="shared" si="3"/>
        <v>500.45</v>
      </c>
      <c r="O33" s="65">
        <f t="shared" si="3"/>
        <v>706.37</v>
      </c>
      <c r="P33" s="70">
        <f t="shared" si="0"/>
        <v>13340.260000000004</v>
      </c>
      <c r="Q33" s="67">
        <f t="shared" si="1"/>
        <v>-1909.2600000000039</v>
      </c>
    </row>
    <row r="34" spans="1:17" s="5" customFormat="1" x14ac:dyDescent="0.25">
      <c r="B34" s="5" t="s">
        <v>37</v>
      </c>
      <c r="C34" s="29">
        <v>20181</v>
      </c>
      <c r="D34" s="29">
        <f t="shared" ref="D34:O34" si="4">SUM(D18+D33)</f>
        <v>754.79</v>
      </c>
      <c r="E34" s="29">
        <f t="shared" si="4"/>
        <v>4353.43</v>
      </c>
      <c r="F34" s="29">
        <f t="shared" si="4"/>
        <v>2198.46</v>
      </c>
      <c r="G34" s="29">
        <f t="shared" si="4"/>
        <v>1985.8000000000002</v>
      </c>
      <c r="H34" s="29">
        <f t="shared" si="4"/>
        <v>41.44</v>
      </c>
      <c r="I34" s="29">
        <f t="shared" si="4"/>
        <v>2767.1099999999997</v>
      </c>
      <c r="J34" s="29">
        <f t="shared" si="4"/>
        <v>1848.21</v>
      </c>
      <c r="K34" s="29">
        <f t="shared" si="4"/>
        <v>693.37</v>
      </c>
      <c r="L34" s="29">
        <f t="shared" si="4"/>
        <v>2323.5700000000002</v>
      </c>
      <c r="M34" s="29">
        <f t="shared" si="4"/>
        <v>813.78</v>
      </c>
      <c r="N34" s="29">
        <f t="shared" si="4"/>
        <v>583.32999999999993</v>
      </c>
      <c r="O34" s="29">
        <f t="shared" si="4"/>
        <v>1246.3699999999999</v>
      </c>
      <c r="P34" s="70">
        <f t="shared" si="0"/>
        <v>19609.66</v>
      </c>
      <c r="Q34" s="67">
        <f t="shared" si="1"/>
        <v>571.34000000000015</v>
      </c>
    </row>
    <row r="35" spans="1:17" ht="15" customHeight="1" x14ac:dyDescent="0.25">
      <c r="A35" s="106" t="s">
        <v>227</v>
      </c>
      <c r="B35" s="106"/>
      <c r="C35" s="106"/>
      <c r="D35" s="106"/>
      <c r="E35" s="106"/>
      <c r="F35" s="106"/>
      <c r="G35" s="106"/>
      <c r="H35" s="106"/>
      <c r="I35" s="106"/>
      <c r="J35" s="106"/>
      <c r="K35" s="106"/>
      <c r="L35" s="106"/>
      <c r="M35" s="106"/>
      <c r="N35" s="106"/>
      <c r="O35" s="71"/>
      <c r="P35" s="72"/>
    </row>
    <row r="36" spans="1:17" x14ac:dyDescent="0.25">
      <c r="A36" s="106"/>
      <c r="B36" s="106"/>
      <c r="C36" s="106"/>
      <c r="D36" s="106"/>
      <c r="E36" s="106"/>
      <c r="F36" s="106"/>
      <c r="G36" s="106"/>
      <c r="H36" s="106"/>
      <c r="I36" s="106"/>
      <c r="J36" s="106"/>
      <c r="K36" s="106"/>
      <c r="L36" s="106"/>
      <c r="M36" s="106"/>
      <c r="N36" s="106"/>
      <c r="O36" s="71"/>
      <c r="P36" s="72"/>
    </row>
    <row r="37" spans="1:17" x14ac:dyDescent="0.25">
      <c r="A37" s="106"/>
      <c r="B37" s="106"/>
      <c r="C37" s="106"/>
      <c r="D37" s="106"/>
      <c r="E37" s="106"/>
      <c r="F37" s="106"/>
      <c r="G37" s="106"/>
      <c r="H37" s="106"/>
      <c r="I37" s="106"/>
      <c r="J37" s="106"/>
      <c r="K37" s="106"/>
      <c r="L37" s="106"/>
      <c r="M37" s="106"/>
      <c r="N37" s="106"/>
      <c r="O37" s="71"/>
      <c r="P37" s="72"/>
    </row>
    <row r="38" spans="1:17" x14ac:dyDescent="0.25">
      <c r="A38" s="106"/>
      <c r="B38" s="106"/>
      <c r="C38" s="106"/>
      <c r="D38" s="106"/>
      <c r="E38" s="106"/>
      <c r="F38" s="106"/>
      <c r="G38" s="106"/>
      <c r="H38" s="106"/>
      <c r="I38" s="106"/>
      <c r="J38" s="106"/>
      <c r="K38" s="106"/>
      <c r="L38" s="106"/>
      <c r="M38" s="106"/>
      <c r="N38" s="106"/>
      <c r="O38" s="71"/>
      <c r="P38" s="72"/>
    </row>
    <row r="39" spans="1:17" x14ac:dyDescent="0.25">
      <c r="A39" s="106"/>
      <c r="B39" s="106"/>
      <c r="C39" s="106"/>
      <c r="D39" s="106"/>
      <c r="E39" s="106"/>
      <c r="F39" s="106"/>
      <c r="G39" s="106"/>
      <c r="H39" s="106"/>
      <c r="I39" s="106"/>
      <c r="J39" s="106"/>
      <c r="K39" s="106"/>
      <c r="L39" s="106"/>
      <c r="M39" s="106"/>
      <c r="N39" s="106"/>
      <c r="O39" s="71"/>
      <c r="P39" s="72"/>
    </row>
    <row r="40" spans="1:17" x14ac:dyDescent="0.25">
      <c r="A40" t="s">
        <v>228</v>
      </c>
    </row>
  </sheetData>
  <mergeCells count="1">
    <mergeCell ref="A35:N39"/>
  </mergeCells>
  <pageMargins left="0.7" right="0.7" top="0.75" bottom="0.75" header="0.3" footer="0.3"/>
  <pageSetup paperSize="9"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7974F-B2EF-478A-A8A3-6B835F4D645E}">
  <sheetPr>
    <pageSetUpPr fitToPage="1"/>
  </sheetPr>
  <dimension ref="A1:K23"/>
  <sheetViews>
    <sheetView topLeftCell="A7" workbookViewId="0">
      <selection activeCell="H21" sqref="H21"/>
    </sheetView>
  </sheetViews>
  <sheetFormatPr defaultRowHeight="15" x14ac:dyDescent="0.25"/>
  <cols>
    <col min="1" max="1" width="23" customWidth="1"/>
    <col min="2" max="2" width="16.7109375" customWidth="1"/>
    <col min="5" max="5" width="10.140625" bestFit="1" customWidth="1"/>
    <col min="7" max="7" width="11.7109375" customWidth="1"/>
    <col min="8" max="8" width="21.42578125" bestFit="1" customWidth="1"/>
    <col min="9" max="9" width="10.85546875" bestFit="1" customWidth="1"/>
    <col min="10" max="10" width="15.140625" customWidth="1"/>
    <col min="12" max="12" width="10.140625" bestFit="1" customWidth="1"/>
  </cols>
  <sheetData>
    <row r="1" spans="1:11" x14ac:dyDescent="0.25">
      <c r="B1" s="4"/>
      <c r="C1" s="4"/>
      <c r="D1" s="4"/>
      <c r="E1" s="4"/>
      <c r="F1" s="4"/>
      <c r="G1" s="4"/>
      <c r="H1" s="4"/>
    </row>
    <row r="2" spans="1:11" x14ac:dyDescent="0.25">
      <c r="A2" s="66" t="s">
        <v>38</v>
      </c>
      <c r="B2" s="4"/>
      <c r="C2" s="4"/>
      <c r="D2" s="4"/>
      <c r="E2" s="4"/>
      <c r="F2" s="4"/>
      <c r="G2" s="4"/>
      <c r="H2" s="4"/>
    </row>
    <row r="3" spans="1:11" x14ac:dyDescent="0.25">
      <c r="B3" s="4"/>
      <c r="C3" s="4"/>
      <c r="D3" s="4"/>
      <c r="E3" s="4"/>
      <c r="F3" s="4"/>
      <c r="G3" s="4"/>
      <c r="H3" s="4"/>
    </row>
    <row r="4" spans="1:11" s="92" customFormat="1" ht="45" x14ac:dyDescent="0.25">
      <c r="B4" s="93" t="s">
        <v>39</v>
      </c>
      <c r="C4" s="93" t="s">
        <v>40</v>
      </c>
      <c r="D4" s="93"/>
      <c r="E4" s="93" t="s">
        <v>41</v>
      </c>
      <c r="F4" s="93"/>
      <c r="G4" s="93" t="s">
        <v>296</v>
      </c>
      <c r="H4" s="93"/>
      <c r="I4" s="94" t="s">
        <v>293</v>
      </c>
      <c r="J4" s="94"/>
    </row>
    <row r="5" spans="1:11" s="96" customFormat="1" x14ac:dyDescent="0.25">
      <c r="A5" s="96" t="s">
        <v>104</v>
      </c>
      <c r="B5" s="97">
        <v>4573</v>
      </c>
      <c r="C5" s="97">
        <v>160</v>
      </c>
      <c r="D5" s="97"/>
      <c r="E5" s="97">
        <v>3958</v>
      </c>
      <c r="F5" s="97"/>
      <c r="G5" s="97">
        <v>659.67</v>
      </c>
      <c r="H5" s="97"/>
      <c r="I5" s="97">
        <f>SUM(B5+C5-E5+G5)</f>
        <v>1434.67</v>
      </c>
    </row>
    <row r="6" spans="1:11" x14ac:dyDescent="0.25">
      <c r="B6" s="4"/>
      <c r="C6" s="4"/>
      <c r="D6" s="4"/>
      <c r="E6" s="4"/>
      <c r="F6" s="4"/>
      <c r="G6" s="4"/>
      <c r="H6" s="4"/>
      <c r="I6" s="97"/>
    </row>
    <row r="7" spans="1:11" x14ac:dyDescent="0.25">
      <c r="A7" t="s">
        <v>231</v>
      </c>
      <c r="B7" s="4">
        <v>34112.730000000003</v>
      </c>
      <c r="C7" s="4"/>
      <c r="D7" s="4"/>
      <c r="E7" s="4"/>
      <c r="F7" s="4"/>
      <c r="G7" s="4"/>
      <c r="H7" s="4"/>
      <c r="I7" s="24">
        <f t="shared" ref="I7:I8" si="0">SUM(B7+C7-E7+G7)</f>
        <v>34112.730000000003</v>
      </c>
    </row>
    <row r="8" spans="1:11" x14ac:dyDescent="0.25">
      <c r="A8" t="s">
        <v>186</v>
      </c>
      <c r="B8" s="4">
        <v>5500</v>
      </c>
      <c r="C8" s="4"/>
      <c r="D8" s="4"/>
      <c r="E8" s="4"/>
      <c r="F8" s="4"/>
      <c r="G8" s="4"/>
      <c r="H8" s="4"/>
      <c r="I8" s="24">
        <f t="shared" si="0"/>
        <v>5500</v>
      </c>
    </row>
    <row r="9" spans="1:11" x14ac:dyDescent="0.25">
      <c r="A9" t="s">
        <v>307</v>
      </c>
      <c r="B9" s="4"/>
      <c r="C9" s="4"/>
      <c r="D9" s="4"/>
      <c r="E9" s="4"/>
      <c r="F9" s="4"/>
      <c r="G9" s="4"/>
      <c r="H9" s="4"/>
      <c r="I9" s="4"/>
    </row>
    <row r="10" spans="1:11" x14ac:dyDescent="0.25">
      <c r="B10" s="4"/>
      <c r="C10" s="4"/>
      <c r="D10" s="4"/>
      <c r="E10" s="4"/>
      <c r="F10" s="4"/>
      <c r="G10" s="4"/>
      <c r="H10" s="4"/>
      <c r="I10" s="4"/>
    </row>
    <row r="11" spans="1:11" x14ac:dyDescent="0.25">
      <c r="A11" s="66" t="s">
        <v>43</v>
      </c>
      <c r="B11" s="4"/>
      <c r="C11" s="4"/>
      <c r="D11" s="4"/>
      <c r="E11" s="4"/>
      <c r="F11" s="4"/>
      <c r="G11" s="4"/>
      <c r="H11" s="4"/>
      <c r="I11" s="4"/>
    </row>
    <row r="12" spans="1:11" s="84" customFormat="1" x14ac:dyDescent="0.25">
      <c r="A12" s="84" t="s">
        <v>44</v>
      </c>
      <c r="B12" s="95">
        <v>1469.3</v>
      </c>
      <c r="C12" s="85">
        <v>4030</v>
      </c>
      <c r="D12" s="85"/>
      <c r="E12" s="85">
        <v>22872</v>
      </c>
      <c r="F12" s="85"/>
      <c r="G12" s="85">
        <v>3812</v>
      </c>
      <c r="H12" s="85"/>
      <c r="I12" s="85">
        <f>B12+C12-E12+G12</f>
        <v>-13560.7</v>
      </c>
      <c r="J12" s="85"/>
    </row>
    <row r="13" spans="1:11" x14ac:dyDescent="0.25">
      <c r="B13" s="4"/>
      <c r="C13" s="4"/>
      <c r="D13" s="4"/>
      <c r="E13" s="4"/>
      <c r="F13" s="4"/>
      <c r="G13" s="4"/>
      <c r="H13" s="4"/>
      <c r="I13" s="64"/>
      <c r="J13" s="4"/>
    </row>
    <row r="14" spans="1:11" s="90" customFormat="1" x14ac:dyDescent="0.25">
      <c r="A14" s="90" t="s">
        <v>45</v>
      </c>
      <c r="B14" s="91">
        <v>975.69</v>
      </c>
      <c r="C14" s="91">
        <v>753.69</v>
      </c>
      <c r="D14" s="91"/>
      <c r="E14" s="91"/>
      <c r="F14" s="91"/>
      <c r="G14" s="91"/>
      <c r="H14" s="91"/>
      <c r="I14" s="91">
        <f>SUM(B14-C14)</f>
        <v>222</v>
      </c>
    </row>
    <row r="15" spans="1:11" x14ac:dyDescent="0.25">
      <c r="B15" s="4"/>
      <c r="C15" s="4"/>
      <c r="D15" s="4"/>
      <c r="E15" s="4"/>
      <c r="F15" s="4"/>
      <c r="G15" s="4"/>
      <c r="H15" s="4"/>
      <c r="I15" s="64"/>
      <c r="K15" s="97"/>
    </row>
    <row r="16" spans="1:11" s="63" customFormat="1" x14ac:dyDescent="0.25">
      <c r="A16" s="63" t="s">
        <v>46</v>
      </c>
      <c r="B16" s="64">
        <v>13340</v>
      </c>
      <c r="C16" s="64"/>
      <c r="D16" s="64"/>
      <c r="E16" s="64">
        <v>13764.78</v>
      </c>
      <c r="F16" s="64"/>
      <c r="G16" s="64">
        <v>1356.4</v>
      </c>
      <c r="H16" s="64"/>
      <c r="I16" s="64">
        <f>SUM(B16+C16-E16+G16)</f>
        <v>931.61999999999944</v>
      </c>
    </row>
    <row r="17" spans="1:9" x14ac:dyDescent="0.25">
      <c r="B17" s="4"/>
      <c r="C17" s="4"/>
      <c r="D17" s="4"/>
      <c r="E17" s="4"/>
      <c r="F17" s="4"/>
      <c r="G17" s="4"/>
      <c r="H17" s="4"/>
    </row>
    <row r="18" spans="1:9" x14ac:dyDescent="0.25">
      <c r="B18" s="4"/>
      <c r="C18" s="4"/>
      <c r="D18" s="4"/>
      <c r="E18" s="4"/>
      <c r="F18" s="4"/>
      <c r="G18" s="4"/>
      <c r="H18" s="4"/>
    </row>
    <row r="19" spans="1:9" s="33" customFormat="1" x14ac:dyDescent="0.25">
      <c r="B19" s="67"/>
      <c r="C19" s="67"/>
      <c r="D19" s="67"/>
      <c r="E19" s="67"/>
      <c r="F19" s="67"/>
      <c r="G19" s="67"/>
      <c r="H19" s="67" t="s">
        <v>300</v>
      </c>
      <c r="I19" s="67">
        <f>SUM(I5:I18)</f>
        <v>28640.32</v>
      </c>
    </row>
    <row r="20" spans="1:9" x14ac:dyDescent="0.25">
      <c r="H20" s="5" t="s">
        <v>308</v>
      </c>
      <c r="I20" s="105">
        <f>SUM(I19-I12)</f>
        <v>42201.020000000004</v>
      </c>
    </row>
    <row r="21" spans="1:9" x14ac:dyDescent="0.25">
      <c r="A21" t="s">
        <v>294</v>
      </c>
    </row>
    <row r="22" spans="1:9" x14ac:dyDescent="0.25">
      <c r="A22" t="s">
        <v>298</v>
      </c>
    </row>
    <row r="23" spans="1:9" x14ac:dyDescent="0.25">
      <c r="A23" t="s">
        <v>297</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9B79F-DFD8-4BC0-9F0A-3C5147CE7DF2}">
  <sheetPr>
    <pageSetUpPr fitToPage="1"/>
  </sheetPr>
  <dimension ref="A1:H33"/>
  <sheetViews>
    <sheetView workbookViewId="0">
      <pane ySplit="5" topLeftCell="A6" activePane="bottomLeft" state="frozen"/>
      <selection pane="bottomLeft" activeCell="E28" sqref="E28"/>
    </sheetView>
  </sheetViews>
  <sheetFormatPr defaultRowHeight="15" x14ac:dyDescent="0.25"/>
  <cols>
    <col min="1" max="2" width="25" customWidth="1"/>
    <col min="3" max="3" width="10.140625" style="4" bestFit="1" customWidth="1"/>
    <col min="5" max="5" width="10.140625" style="4" bestFit="1" customWidth="1"/>
    <col min="7" max="7" width="10.140625" bestFit="1" customWidth="1"/>
  </cols>
  <sheetData>
    <row r="1" spans="1:8" x14ac:dyDescent="0.25">
      <c r="B1" s="66" t="s">
        <v>0</v>
      </c>
    </row>
    <row r="3" spans="1:8" x14ac:dyDescent="0.25">
      <c r="B3" t="s">
        <v>102</v>
      </c>
    </row>
    <row r="5" spans="1:8" x14ac:dyDescent="0.25">
      <c r="C5" s="4" t="s">
        <v>47</v>
      </c>
      <c r="E5" s="4" t="s">
        <v>6</v>
      </c>
      <c r="G5" t="s">
        <v>7</v>
      </c>
      <c r="H5" t="s">
        <v>8</v>
      </c>
    </row>
    <row r="6" spans="1:8" x14ac:dyDescent="0.25">
      <c r="C6" s="4">
        <v>2018</v>
      </c>
    </row>
    <row r="7" spans="1:8" x14ac:dyDescent="0.25">
      <c r="C7" s="4" t="s">
        <v>9</v>
      </c>
      <c r="E7" s="4" t="s">
        <v>9</v>
      </c>
      <c r="G7" t="s">
        <v>9</v>
      </c>
    </row>
    <row r="8" spans="1:8" x14ac:dyDescent="0.25">
      <c r="A8" t="s">
        <v>10</v>
      </c>
      <c r="B8" t="s">
        <v>11</v>
      </c>
      <c r="C8" s="4">
        <v>2000</v>
      </c>
      <c r="E8" s="4">
        <v>0</v>
      </c>
      <c r="G8" s="4">
        <f>SUM(C8-E8)</f>
        <v>2000</v>
      </c>
    </row>
    <row r="9" spans="1:8" x14ac:dyDescent="0.25">
      <c r="A9" t="s">
        <v>12</v>
      </c>
      <c r="B9" t="s">
        <v>13</v>
      </c>
      <c r="C9" s="4">
        <v>1000</v>
      </c>
      <c r="E9" s="4">
        <v>1000</v>
      </c>
      <c r="G9" s="4">
        <f t="shared" ref="G9:G16" si="0">SUM(C9-E9)</f>
        <v>0</v>
      </c>
    </row>
    <row r="10" spans="1:8" x14ac:dyDescent="0.25">
      <c r="B10" t="s">
        <v>14</v>
      </c>
      <c r="C10" s="4">
        <v>1000</v>
      </c>
      <c r="E10" s="4">
        <v>1506</v>
      </c>
      <c r="G10" s="4">
        <f t="shared" si="0"/>
        <v>-506</v>
      </c>
    </row>
    <row r="11" spans="1:8" x14ac:dyDescent="0.25">
      <c r="B11" t="s">
        <v>15</v>
      </c>
      <c r="C11" s="4">
        <v>150</v>
      </c>
      <c r="E11" s="4">
        <v>100</v>
      </c>
      <c r="G11" s="4">
        <f t="shared" si="0"/>
        <v>50</v>
      </c>
    </row>
    <row r="12" spans="1:8" x14ac:dyDescent="0.25">
      <c r="B12" t="s">
        <v>16</v>
      </c>
      <c r="C12" s="4">
        <v>0</v>
      </c>
      <c r="E12" s="4">
        <v>672</v>
      </c>
      <c r="G12" s="4">
        <f t="shared" si="0"/>
        <v>-672</v>
      </c>
    </row>
    <row r="13" spans="1:8" x14ac:dyDescent="0.25">
      <c r="B13" t="s">
        <v>17</v>
      </c>
      <c r="C13" s="4">
        <v>450</v>
      </c>
      <c r="E13" s="4">
        <v>0</v>
      </c>
      <c r="G13" s="4">
        <f t="shared" si="0"/>
        <v>450</v>
      </c>
    </row>
    <row r="14" spans="1:8" x14ac:dyDescent="0.25">
      <c r="B14" t="s">
        <v>42</v>
      </c>
      <c r="C14" s="4">
        <v>500</v>
      </c>
      <c r="E14" s="4">
        <v>169.79</v>
      </c>
      <c r="G14" s="4">
        <f t="shared" si="0"/>
        <v>330.21000000000004</v>
      </c>
    </row>
    <row r="15" spans="1:8" x14ac:dyDescent="0.25">
      <c r="B15" t="s">
        <v>48</v>
      </c>
      <c r="C15" s="4">
        <v>500</v>
      </c>
      <c r="E15" s="4">
        <v>0</v>
      </c>
      <c r="G15" s="4">
        <f t="shared" si="0"/>
        <v>500</v>
      </c>
    </row>
    <row r="16" spans="1:8" x14ac:dyDescent="0.25">
      <c r="B16" t="s">
        <v>49</v>
      </c>
      <c r="C16" s="4">
        <v>700</v>
      </c>
      <c r="E16" s="4">
        <v>108</v>
      </c>
      <c r="G16" s="4">
        <f t="shared" si="0"/>
        <v>592</v>
      </c>
    </row>
    <row r="17" spans="1:7" x14ac:dyDescent="0.25">
      <c r="B17" t="s">
        <v>18</v>
      </c>
      <c r="C17" s="4">
        <v>2300</v>
      </c>
      <c r="E17" s="4">
        <v>2550</v>
      </c>
      <c r="G17" s="4">
        <f>SUM(C17-E17)</f>
        <v>-250</v>
      </c>
    </row>
    <row r="18" spans="1:7" x14ac:dyDescent="0.25">
      <c r="B18" t="s">
        <v>19</v>
      </c>
      <c r="C18" s="4">
        <v>150</v>
      </c>
      <c r="E18" s="4">
        <v>163.61000000000001</v>
      </c>
      <c r="G18" s="4">
        <f t="shared" ref="G18:G31" si="1">SUM(C18-E18)</f>
        <v>-13.610000000000014</v>
      </c>
    </row>
    <row r="19" spans="1:7" s="32" customFormat="1" x14ac:dyDescent="0.25">
      <c r="B19" s="32" t="s">
        <v>20</v>
      </c>
      <c r="C19" s="65">
        <f>SUM(C8:C18)</f>
        <v>8750</v>
      </c>
      <c r="E19" s="65">
        <f>SUM(E8:E18)</f>
        <v>6269.4</v>
      </c>
      <c r="G19" s="65">
        <f t="shared" si="1"/>
        <v>2480.6000000000004</v>
      </c>
    </row>
    <row r="20" spans="1:7" x14ac:dyDescent="0.25">
      <c r="A20" t="s">
        <v>21</v>
      </c>
      <c r="B20" t="s">
        <v>22</v>
      </c>
      <c r="C20" s="4">
        <v>400</v>
      </c>
      <c r="E20" s="4">
        <v>516</v>
      </c>
      <c r="G20" s="4">
        <f t="shared" si="1"/>
        <v>-116</v>
      </c>
    </row>
    <row r="21" spans="1:7" x14ac:dyDescent="0.25">
      <c r="B21" t="s">
        <v>23</v>
      </c>
      <c r="C21" s="4">
        <v>4900</v>
      </c>
      <c r="E21" s="4">
        <v>6061.69</v>
      </c>
      <c r="G21" s="4">
        <f t="shared" si="1"/>
        <v>-1161.6899999999996</v>
      </c>
    </row>
    <row r="22" spans="1:7" x14ac:dyDescent="0.25">
      <c r="B22" t="s">
        <v>24</v>
      </c>
      <c r="C22" s="4">
        <v>1100</v>
      </c>
      <c r="E22" s="4">
        <v>930.65</v>
      </c>
      <c r="G22" s="4">
        <f t="shared" si="1"/>
        <v>169.35000000000002</v>
      </c>
    </row>
    <row r="23" spans="1:7" x14ac:dyDescent="0.25">
      <c r="B23" t="s">
        <v>25</v>
      </c>
      <c r="C23" s="4">
        <v>150</v>
      </c>
      <c r="E23" s="4">
        <v>220.56</v>
      </c>
      <c r="G23" s="4">
        <f t="shared" si="1"/>
        <v>-70.56</v>
      </c>
    </row>
    <row r="24" spans="1:7" x14ac:dyDescent="0.25">
      <c r="B24" t="s">
        <v>26</v>
      </c>
      <c r="C24" s="4">
        <v>300</v>
      </c>
      <c r="E24" s="4">
        <v>1224</v>
      </c>
      <c r="G24" s="4">
        <f t="shared" si="1"/>
        <v>-924</v>
      </c>
    </row>
    <row r="25" spans="1:7" x14ac:dyDescent="0.25">
      <c r="B25" t="s">
        <v>27</v>
      </c>
      <c r="C25" s="4">
        <v>100</v>
      </c>
      <c r="E25" s="4">
        <v>160.61000000000001</v>
      </c>
      <c r="G25" s="4">
        <f t="shared" si="1"/>
        <v>-60.610000000000014</v>
      </c>
    </row>
    <row r="26" spans="1:7" x14ac:dyDescent="0.25">
      <c r="B26" t="s">
        <v>28</v>
      </c>
      <c r="C26" s="4">
        <v>500</v>
      </c>
      <c r="E26" s="4">
        <v>687.78</v>
      </c>
      <c r="G26" s="4">
        <f t="shared" si="1"/>
        <v>-187.77999999999997</v>
      </c>
    </row>
    <row r="27" spans="1:7" x14ac:dyDescent="0.25">
      <c r="B27" t="s">
        <v>29</v>
      </c>
      <c r="C27" s="4">
        <v>350</v>
      </c>
      <c r="E27" s="4">
        <v>374.4</v>
      </c>
      <c r="G27" s="4">
        <f t="shared" si="1"/>
        <v>-24.399999999999977</v>
      </c>
    </row>
    <row r="28" spans="1:7" x14ac:dyDescent="0.25">
      <c r="B28" t="s">
        <v>30</v>
      </c>
      <c r="C28" s="4">
        <v>500</v>
      </c>
      <c r="E28" s="4">
        <v>460.8</v>
      </c>
      <c r="G28" s="4">
        <f t="shared" si="1"/>
        <v>39.199999999999989</v>
      </c>
    </row>
    <row r="29" spans="1:7" x14ac:dyDescent="0.25">
      <c r="B29" t="s">
        <v>31</v>
      </c>
      <c r="C29" s="4">
        <v>500</v>
      </c>
      <c r="E29" s="4">
        <v>0</v>
      </c>
      <c r="G29" s="4">
        <f t="shared" si="1"/>
        <v>500</v>
      </c>
    </row>
    <row r="30" spans="1:7" x14ac:dyDescent="0.25">
      <c r="B30" t="s">
        <v>32</v>
      </c>
      <c r="C30" s="4">
        <v>0</v>
      </c>
      <c r="E30" s="4">
        <v>100</v>
      </c>
      <c r="G30" s="4">
        <f t="shared" si="1"/>
        <v>-100</v>
      </c>
    </row>
    <row r="31" spans="1:7" x14ac:dyDescent="0.25">
      <c r="B31" t="s">
        <v>33</v>
      </c>
      <c r="C31" s="4">
        <v>2631</v>
      </c>
      <c r="E31" s="4">
        <v>2630.44</v>
      </c>
      <c r="G31" s="4">
        <f t="shared" si="1"/>
        <v>0.55999999999994543</v>
      </c>
    </row>
    <row r="32" spans="1:7" s="32" customFormat="1" x14ac:dyDescent="0.25">
      <c r="B32" s="32" t="s">
        <v>20</v>
      </c>
      <c r="C32" s="65">
        <f>SUM(C20:C31)</f>
        <v>11431</v>
      </c>
      <c r="E32" s="65">
        <f>SUM(E20:E31)</f>
        <v>13366.93</v>
      </c>
      <c r="G32" s="65">
        <f>SUM(C32-E32)</f>
        <v>-1935.9300000000003</v>
      </c>
    </row>
    <row r="33" spans="2:7" s="33" customFormat="1" x14ac:dyDescent="0.25">
      <c r="B33" s="33" t="s">
        <v>37</v>
      </c>
      <c r="C33" s="67">
        <f>SUM(C32,C19)</f>
        <v>20181</v>
      </c>
      <c r="D33" s="67"/>
      <c r="E33" s="67">
        <f t="shared" ref="E33" si="2">SUM(E32,E19)</f>
        <v>19636.330000000002</v>
      </c>
      <c r="G33" s="67">
        <f t="shared" ref="G33" si="3">SUM(G32,G19)</f>
        <v>544.67000000000007</v>
      </c>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5DC4D-EF42-473C-9789-3C484B69697C}">
  <sheetPr>
    <pageSetUpPr fitToPage="1"/>
  </sheetPr>
  <dimension ref="A1:N168"/>
  <sheetViews>
    <sheetView topLeftCell="A78" workbookViewId="0">
      <selection activeCell="I170" sqref="I170"/>
    </sheetView>
  </sheetViews>
  <sheetFormatPr defaultRowHeight="15" x14ac:dyDescent="0.25"/>
  <cols>
    <col min="1" max="1" width="15.5703125" style="8" customWidth="1"/>
    <col min="2" max="2" width="12.42578125" style="4" customWidth="1"/>
    <col min="3" max="3" width="31" bestFit="1" customWidth="1"/>
    <col min="4" max="4" width="12.42578125" customWidth="1"/>
    <col min="5" max="5" width="11.140625" style="21" bestFit="1" customWidth="1"/>
    <col min="9" max="10" width="10.7109375" bestFit="1" customWidth="1"/>
  </cols>
  <sheetData>
    <row r="1" spans="1:10" ht="21" x14ac:dyDescent="0.35">
      <c r="A1" s="73" t="s">
        <v>0</v>
      </c>
      <c r="B1" s="74"/>
      <c r="C1" s="1"/>
      <c r="D1" s="1"/>
    </row>
    <row r="3" spans="1:10" x14ac:dyDescent="0.25">
      <c r="C3" s="66" t="s">
        <v>262</v>
      </c>
    </row>
    <row r="5" spans="1:10" x14ac:dyDescent="0.25">
      <c r="A5" s="8" t="s">
        <v>261</v>
      </c>
      <c r="C5">
        <v>2019</v>
      </c>
      <c r="E5" s="24">
        <v>25255.42</v>
      </c>
    </row>
    <row r="7" spans="1:10" x14ac:dyDescent="0.25">
      <c r="A7" s="80" t="s">
        <v>286</v>
      </c>
    </row>
    <row r="8" spans="1:10" x14ac:dyDescent="0.25">
      <c r="F8" s="31"/>
      <c r="G8" s="31"/>
    </row>
    <row r="9" spans="1:10" x14ac:dyDescent="0.25">
      <c r="A9" s="8">
        <v>43563</v>
      </c>
      <c r="C9" s="79" t="s">
        <v>108</v>
      </c>
      <c r="D9" s="31"/>
      <c r="E9" s="21">
        <v>313</v>
      </c>
      <c r="F9" s="31"/>
      <c r="G9" s="31"/>
      <c r="J9" s="81"/>
    </row>
    <row r="10" spans="1:10" x14ac:dyDescent="0.25">
      <c r="A10" s="8">
        <v>43563</v>
      </c>
      <c r="C10" s="79" t="s">
        <v>112</v>
      </c>
      <c r="D10" s="31"/>
      <c r="E10" s="21">
        <v>156</v>
      </c>
      <c r="F10" s="31"/>
      <c r="G10" s="31"/>
      <c r="J10" s="81"/>
    </row>
    <row r="11" spans="1:10" x14ac:dyDescent="0.25">
      <c r="A11" s="8">
        <v>43563</v>
      </c>
      <c r="C11" s="79" t="s">
        <v>118</v>
      </c>
      <c r="D11" s="31"/>
      <c r="E11" s="21">
        <v>424.3</v>
      </c>
      <c r="F11" s="31"/>
      <c r="G11" s="31"/>
      <c r="J11" s="81"/>
    </row>
    <row r="12" spans="1:10" x14ac:dyDescent="0.25">
      <c r="A12" s="8">
        <v>43563</v>
      </c>
      <c r="C12" s="79" t="s">
        <v>111</v>
      </c>
      <c r="D12" s="31"/>
      <c r="E12" s="21">
        <v>115.2</v>
      </c>
      <c r="F12" s="31"/>
      <c r="G12" s="31"/>
      <c r="J12" s="81"/>
    </row>
    <row r="13" spans="1:10" x14ac:dyDescent="0.25">
      <c r="A13" s="8">
        <v>43563</v>
      </c>
      <c r="C13" s="79" t="s">
        <v>120</v>
      </c>
      <c r="D13" s="31"/>
      <c r="E13" s="21">
        <v>2640</v>
      </c>
      <c r="F13" s="31"/>
      <c r="G13" s="31"/>
      <c r="J13" s="81"/>
    </row>
    <row r="14" spans="1:10" x14ac:dyDescent="0.25">
      <c r="A14" s="8">
        <v>43563</v>
      </c>
      <c r="C14" s="79" t="s">
        <v>119</v>
      </c>
      <c r="D14" s="31"/>
      <c r="E14" s="21">
        <v>39.29</v>
      </c>
      <c r="J14" s="81"/>
    </row>
    <row r="15" spans="1:10" x14ac:dyDescent="0.25">
      <c r="A15" s="8">
        <v>43598</v>
      </c>
      <c r="C15" t="s">
        <v>161</v>
      </c>
      <c r="D15" s="31"/>
      <c r="E15" s="31">
        <v>1914</v>
      </c>
      <c r="J15" s="81"/>
    </row>
    <row r="16" spans="1:10" x14ac:dyDescent="0.25">
      <c r="A16" s="8">
        <v>43599</v>
      </c>
      <c r="C16" s="6" t="s">
        <v>133</v>
      </c>
      <c r="D16" s="31"/>
      <c r="E16" s="21">
        <v>20</v>
      </c>
      <c r="J16" s="81"/>
    </row>
    <row r="17" spans="1:10" x14ac:dyDescent="0.25">
      <c r="A17" s="8">
        <v>43600</v>
      </c>
      <c r="C17" s="6" t="s">
        <v>112</v>
      </c>
      <c r="D17" s="31"/>
      <c r="E17" s="21">
        <v>678</v>
      </c>
      <c r="J17" s="81"/>
    </row>
    <row r="18" spans="1:10" x14ac:dyDescent="0.25">
      <c r="A18" s="8">
        <v>43601</v>
      </c>
      <c r="C18" s="6" t="s">
        <v>139</v>
      </c>
      <c r="D18" s="31"/>
      <c r="E18" s="21">
        <v>510</v>
      </c>
      <c r="J18" s="38"/>
    </row>
    <row r="19" spans="1:10" x14ac:dyDescent="0.25">
      <c r="A19" s="8">
        <v>43602</v>
      </c>
      <c r="C19" s="6" t="s">
        <v>233</v>
      </c>
      <c r="D19" s="31"/>
      <c r="E19" s="21">
        <v>374.4</v>
      </c>
      <c r="J19" s="38"/>
    </row>
    <row r="20" spans="1:10" x14ac:dyDescent="0.25">
      <c r="A20" s="8">
        <v>43603</v>
      </c>
      <c r="C20" s="6" t="s">
        <v>118</v>
      </c>
      <c r="D20" s="31"/>
      <c r="E20" s="21">
        <v>252.46</v>
      </c>
      <c r="J20" s="81"/>
    </row>
    <row r="21" spans="1:10" x14ac:dyDescent="0.25">
      <c r="A21" s="8">
        <v>43604</v>
      </c>
      <c r="C21" s="6" t="s">
        <v>234</v>
      </c>
      <c r="D21" s="31"/>
      <c r="E21" s="21">
        <v>250.7</v>
      </c>
      <c r="J21" s="81"/>
    </row>
    <row r="22" spans="1:10" x14ac:dyDescent="0.25">
      <c r="A22" s="8">
        <v>43605</v>
      </c>
      <c r="C22" s="6" t="s">
        <v>141</v>
      </c>
      <c r="D22" s="31"/>
      <c r="E22" s="21">
        <v>42</v>
      </c>
      <c r="J22" s="81"/>
    </row>
    <row r="23" spans="1:10" x14ac:dyDescent="0.25">
      <c r="A23" s="8">
        <v>43606</v>
      </c>
      <c r="C23" s="6" t="s">
        <v>235</v>
      </c>
      <c r="D23" s="31"/>
      <c r="E23" s="21">
        <v>930.65</v>
      </c>
      <c r="J23" s="81"/>
    </row>
    <row r="24" spans="1:10" x14ac:dyDescent="0.25">
      <c r="A24" s="8">
        <v>43607</v>
      </c>
      <c r="C24" s="6" t="s">
        <v>236</v>
      </c>
      <c r="D24" s="31"/>
      <c r="E24" s="21">
        <v>888.09</v>
      </c>
      <c r="J24" s="38"/>
    </row>
    <row r="25" spans="1:10" x14ac:dyDescent="0.25">
      <c r="A25" s="8">
        <v>43608</v>
      </c>
      <c r="C25" s="6" t="s">
        <v>237</v>
      </c>
      <c r="D25" s="31"/>
      <c r="E25" s="21">
        <v>1315.22</v>
      </c>
      <c r="J25" s="38"/>
    </row>
    <row r="26" spans="1:10" x14ac:dyDescent="0.25">
      <c r="A26" s="8">
        <v>43626</v>
      </c>
      <c r="C26" s="79" t="s">
        <v>112</v>
      </c>
      <c r="E26" s="21">
        <v>156</v>
      </c>
      <c r="J26" s="38"/>
    </row>
    <row r="27" spans="1:10" x14ac:dyDescent="0.25">
      <c r="A27" s="8">
        <v>43626</v>
      </c>
      <c r="C27" s="79" t="s">
        <v>112</v>
      </c>
      <c r="E27" s="21">
        <v>456</v>
      </c>
      <c r="J27" s="38"/>
    </row>
    <row r="28" spans="1:10" x14ac:dyDescent="0.25">
      <c r="A28" s="8">
        <v>43626</v>
      </c>
      <c r="C28" s="79" t="s">
        <v>112</v>
      </c>
      <c r="E28" s="21">
        <v>156</v>
      </c>
      <c r="J28" s="38"/>
    </row>
    <row r="29" spans="1:10" x14ac:dyDescent="0.25">
      <c r="A29" s="8">
        <v>43626</v>
      </c>
      <c r="C29" s="79" t="s">
        <v>110</v>
      </c>
      <c r="E29" s="21">
        <v>204</v>
      </c>
      <c r="J29" s="38"/>
    </row>
    <row r="30" spans="1:10" x14ac:dyDescent="0.25">
      <c r="A30" s="8">
        <v>43626</v>
      </c>
      <c r="C30" s="79" t="s">
        <v>110</v>
      </c>
      <c r="E30" s="21">
        <v>408</v>
      </c>
      <c r="J30" s="38"/>
    </row>
    <row r="31" spans="1:10" x14ac:dyDescent="0.25">
      <c r="A31" s="8">
        <v>43626</v>
      </c>
      <c r="C31" s="79" t="s">
        <v>110</v>
      </c>
      <c r="E31" s="21">
        <v>102</v>
      </c>
      <c r="J31" s="38"/>
    </row>
    <row r="32" spans="1:10" x14ac:dyDescent="0.25">
      <c r="A32" s="8">
        <v>43626</v>
      </c>
      <c r="C32" s="79" t="s">
        <v>234</v>
      </c>
      <c r="E32" s="21">
        <v>476.46</v>
      </c>
      <c r="J32" s="38"/>
    </row>
    <row r="33" spans="1:10" x14ac:dyDescent="0.25">
      <c r="A33" s="8">
        <v>43626</v>
      </c>
      <c r="C33" s="79" t="s">
        <v>141</v>
      </c>
      <c r="E33" s="21">
        <v>84</v>
      </c>
      <c r="J33" s="38"/>
    </row>
    <row r="34" spans="1:10" x14ac:dyDescent="0.25">
      <c r="A34" s="8">
        <v>43626</v>
      </c>
      <c r="C34" s="79" t="s">
        <v>147</v>
      </c>
      <c r="E34" s="21">
        <v>156</v>
      </c>
      <c r="J34" s="38"/>
    </row>
    <row r="35" spans="1:10" x14ac:dyDescent="0.25">
      <c r="A35" s="8">
        <v>43626</v>
      </c>
      <c r="C35" s="79" t="s">
        <v>161</v>
      </c>
      <c r="E35" s="21">
        <v>954</v>
      </c>
      <c r="J35" s="38"/>
    </row>
    <row r="36" spans="1:10" x14ac:dyDescent="0.25">
      <c r="A36" s="8">
        <v>43626</v>
      </c>
      <c r="C36" s="79" t="s">
        <v>189</v>
      </c>
      <c r="E36" s="21">
        <v>6960</v>
      </c>
      <c r="J36" s="38"/>
    </row>
    <row r="37" spans="1:10" x14ac:dyDescent="0.25">
      <c r="A37" s="8">
        <v>43654</v>
      </c>
      <c r="C37" s="79" t="s">
        <v>112</v>
      </c>
      <c r="E37" s="21">
        <v>156</v>
      </c>
      <c r="J37" s="38"/>
    </row>
    <row r="38" spans="1:10" x14ac:dyDescent="0.25">
      <c r="A38" s="8">
        <v>43654</v>
      </c>
      <c r="C38" s="79" t="s">
        <v>253</v>
      </c>
      <c r="E38" s="21">
        <v>88</v>
      </c>
      <c r="J38" s="38"/>
    </row>
    <row r="39" spans="1:10" x14ac:dyDescent="0.25">
      <c r="A39" s="8">
        <v>43654</v>
      </c>
      <c r="C39" s="79" t="s">
        <v>254</v>
      </c>
      <c r="E39" s="21">
        <v>100</v>
      </c>
      <c r="J39" s="35"/>
    </row>
    <row r="40" spans="1:10" x14ac:dyDescent="0.25">
      <c r="A40" s="8">
        <v>43654</v>
      </c>
      <c r="C40" s="79" t="s">
        <v>234</v>
      </c>
      <c r="E40" s="21">
        <v>550.07000000000005</v>
      </c>
      <c r="J40" s="35"/>
    </row>
    <row r="41" spans="1:10" x14ac:dyDescent="0.25">
      <c r="A41" s="8">
        <v>43654</v>
      </c>
      <c r="C41" s="79" t="s">
        <v>111</v>
      </c>
      <c r="E41" s="21">
        <v>72</v>
      </c>
      <c r="J41" s="35"/>
    </row>
    <row r="42" spans="1:10" x14ac:dyDescent="0.25">
      <c r="A42" s="8">
        <v>43654</v>
      </c>
      <c r="C42" s="79" t="s">
        <v>112</v>
      </c>
      <c r="E42" s="21">
        <v>156</v>
      </c>
      <c r="J42" s="35"/>
    </row>
    <row r="43" spans="1:10" x14ac:dyDescent="0.25">
      <c r="A43" s="8">
        <v>43654</v>
      </c>
      <c r="C43" s="79" t="s">
        <v>255</v>
      </c>
      <c r="E43" s="21">
        <v>806.4</v>
      </c>
      <c r="J43" s="35"/>
    </row>
    <row r="44" spans="1:10" x14ac:dyDescent="0.25">
      <c r="A44" s="8">
        <v>43654</v>
      </c>
      <c r="C44" s="79" t="s">
        <v>256</v>
      </c>
      <c r="E44" s="21">
        <v>84</v>
      </c>
      <c r="J44" s="35"/>
    </row>
    <row r="45" spans="1:10" x14ac:dyDescent="0.25">
      <c r="A45" s="8">
        <v>43680</v>
      </c>
      <c r="C45" t="s">
        <v>108</v>
      </c>
      <c r="E45" s="21">
        <v>195</v>
      </c>
      <c r="J45" s="35"/>
    </row>
    <row r="46" spans="1:10" x14ac:dyDescent="0.25">
      <c r="A46" s="8">
        <v>43682</v>
      </c>
      <c r="C46" t="s">
        <v>119</v>
      </c>
      <c r="E46" s="21">
        <v>41.44</v>
      </c>
      <c r="J46" s="35"/>
    </row>
    <row r="47" spans="1:10" x14ac:dyDescent="0.25">
      <c r="A47" s="8">
        <v>43718</v>
      </c>
      <c r="C47" s="4" t="s">
        <v>264</v>
      </c>
      <c r="E47" s="21">
        <v>281.01</v>
      </c>
      <c r="J47" s="35"/>
    </row>
    <row r="48" spans="1:10" x14ac:dyDescent="0.25">
      <c r="A48" s="8">
        <v>43718</v>
      </c>
      <c r="B48" s="29"/>
      <c r="C48" s="4" t="s">
        <v>112</v>
      </c>
      <c r="D48" s="5"/>
      <c r="E48" s="21">
        <v>732</v>
      </c>
      <c r="J48" s="35"/>
    </row>
    <row r="49" spans="1:10" x14ac:dyDescent="0.25">
      <c r="A49" s="8">
        <v>43718</v>
      </c>
      <c r="B49" s="29"/>
      <c r="C49" s="4" t="s">
        <v>190</v>
      </c>
      <c r="D49" s="5"/>
      <c r="E49" s="21">
        <v>330</v>
      </c>
      <c r="J49" s="35"/>
    </row>
    <row r="50" spans="1:10" x14ac:dyDescent="0.25">
      <c r="A50" s="8">
        <v>43718</v>
      </c>
      <c r="B50" s="29"/>
      <c r="C50" s="4" t="s">
        <v>155</v>
      </c>
      <c r="D50" s="5"/>
      <c r="E50" s="21">
        <v>45</v>
      </c>
      <c r="J50" s="35"/>
    </row>
    <row r="51" spans="1:10" x14ac:dyDescent="0.25">
      <c r="A51" s="8">
        <v>43718</v>
      </c>
      <c r="B51" s="29"/>
      <c r="C51" s="8" t="s">
        <v>110</v>
      </c>
      <c r="D51" s="5"/>
      <c r="E51" s="21">
        <v>270</v>
      </c>
      <c r="J51" s="38"/>
    </row>
    <row r="52" spans="1:10" x14ac:dyDescent="0.25">
      <c r="A52" s="8">
        <v>43719</v>
      </c>
      <c r="B52" s="29"/>
      <c r="C52" s="4" t="s">
        <v>265</v>
      </c>
      <c r="D52" s="5"/>
      <c r="E52" s="21">
        <v>370.5</v>
      </c>
      <c r="J52" s="38"/>
    </row>
    <row r="53" spans="1:10" x14ac:dyDescent="0.25">
      <c r="A53" s="8">
        <v>43719</v>
      </c>
      <c r="B53" s="29"/>
      <c r="C53" s="4" t="s">
        <v>266</v>
      </c>
      <c r="D53" s="5"/>
      <c r="E53" s="21">
        <v>84</v>
      </c>
      <c r="J53" s="38"/>
    </row>
    <row r="54" spans="1:10" x14ac:dyDescent="0.25">
      <c r="A54" s="8">
        <v>43719</v>
      </c>
      <c r="B54" s="29"/>
      <c r="C54" s="4" t="s">
        <v>267</v>
      </c>
      <c r="D54" s="5"/>
      <c r="E54" s="21">
        <v>84</v>
      </c>
      <c r="J54" s="38"/>
    </row>
    <row r="55" spans="1:10" x14ac:dyDescent="0.25">
      <c r="A55" s="8">
        <v>43721</v>
      </c>
      <c r="C55" s="4" t="s">
        <v>268</v>
      </c>
      <c r="E55" s="21">
        <v>35</v>
      </c>
      <c r="J55" s="38"/>
    </row>
    <row r="56" spans="1:10" x14ac:dyDescent="0.25">
      <c r="A56" s="8">
        <v>43731</v>
      </c>
      <c r="C56" s="4" t="s">
        <v>158</v>
      </c>
      <c r="E56" s="21">
        <v>1000</v>
      </c>
      <c r="J56" s="38"/>
    </row>
    <row r="57" spans="1:10" x14ac:dyDescent="0.25">
      <c r="A57" s="8">
        <v>43754</v>
      </c>
      <c r="C57" s="4" t="s">
        <v>272</v>
      </c>
      <c r="E57" s="31">
        <v>1159.8499999999999</v>
      </c>
      <c r="J57" s="38"/>
    </row>
    <row r="58" spans="1:10" x14ac:dyDescent="0.25">
      <c r="A58" s="8">
        <v>43754</v>
      </c>
      <c r="B58" s="29"/>
      <c r="C58" s="4" t="s">
        <v>112</v>
      </c>
      <c r="D58" s="5"/>
      <c r="E58" s="21">
        <v>312</v>
      </c>
      <c r="J58" s="38"/>
    </row>
    <row r="59" spans="1:10" x14ac:dyDescent="0.25">
      <c r="A59" s="8">
        <v>43754</v>
      </c>
      <c r="B59" s="29"/>
      <c r="C59" s="4" t="s">
        <v>161</v>
      </c>
      <c r="D59" s="5"/>
      <c r="E59" s="21">
        <v>5724</v>
      </c>
      <c r="J59" s="18"/>
    </row>
    <row r="60" spans="1:10" x14ac:dyDescent="0.25">
      <c r="A60" s="8">
        <v>43754</v>
      </c>
      <c r="B60" s="29"/>
      <c r="C60" s="4" t="s">
        <v>146</v>
      </c>
      <c r="D60" s="5"/>
      <c r="E60" s="21">
        <v>2340</v>
      </c>
      <c r="J60" s="18"/>
    </row>
    <row r="61" spans="1:10" x14ac:dyDescent="0.25">
      <c r="A61" s="8">
        <v>43754</v>
      </c>
      <c r="B61" s="29"/>
      <c r="C61" s="8" t="s">
        <v>164</v>
      </c>
      <c r="D61" s="5"/>
      <c r="E61" s="21">
        <v>4500</v>
      </c>
      <c r="J61" s="18"/>
    </row>
    <row r="62" spans="1:10" x14ac:dyDescent="0.25">
      <c r="A62" s="8">
        <v>43754</v>
      </c>
      <c r="B62" s="29"/>
      <c r="C62" s="4" t="s">
        <v>273</v>
      </c>
      <c r="D62" s="5"/>
      <c r="E62" s="21">
        <v>273</v>
      </c>
      <c r="J62" s="18"/>
    </row>
    <row r="63" spans="1:10" x14ac:dyDescent="0.25">
      <c r="A63" s="8">
        <v>43754</v>
      </c>
      <c r="B63" s="29"/>
      <c r="C63" s="4" t="s">
        <v>274</v>
      </c>
      <c r="D63" s="5"/>
      <c r="E63" s="21">
        <v>25.79</v>
      </c>
      <c r="J63" s="18"/>
    </row>
    <row r="64" spans="1:10" x14ac:dyDescent="0.25">
      <c r="A64" s="8">
        <v>43763</v>
      </c>
      <c r="B64" s="29"/>
      <c r="C64" s="4" t="s">
        <v>165</v>
      </c>
      <c r="D64" s="5"/>
      <c r="E64" s="21">
        <v>77.569999999999993</v>
      </c>
      <c r="J64" s="18"/>
    </row>
    <row r="65" spans="1:10" x14ac:dyDescent="0.25">
      <c r="A65" s="8">
        <v>43782</v>
      </c>
      <c r="C65" s="4" t="s">
        <v>140</v>
      </c>
      <c r="E65" s="21">
        <v>369.17</v>
      </c>
      <c r="J65" s="18"/>
    </row>
    <row r="66" spans="1:10" x14ac:dyDescent="0.25">
      <c r="A66" s="8">
        <v>43782</v>
      </c>
      <c r="B66" s="29"/>
      <c r="C66" s="4" t="s">
        <v>141</v>
      </c>
      <c r="D66" s="5"/>
      <c r="E66" s="21">
        <v>84.2</v>
      </c>
      <c r="J66" s="18"/>
    </row>
    <row r="67" spans="1:10" x14ac:dyDescent="0.25">
      <c r="A67" s="8">
        <v>43782</v>
      </c>
      <c r="B67" s="29"/>
      <c r="C67" s="4" t="s">
        <v>168</v>
      </c>
      <c r="D67" s="5"/>
      <c r="E67" s="21">
        <v>3450</v>
      </c>
      <c r="J67" s="18"/>
    </row>
    <row r="68" spans="1:10" x14ac:dyDescent="0.25">
      <c r="A68" s="8">
        <v>43782</v>
      </c>
      <c r="B68" s="29"/>
      <c r="C68" s="4" t="s">
        <v>278</v>
      </c>
      <c r="D68" s="5"/>
      <c r="E68" s="21">
        <v>17.97</v>
      </c>
      <c r="J68" s="18"/>
    </row>
    <row r="69" spans="1:10" x14ac:dyDescent="0.25">
      <c r="A69" s="8">
        <v>43782</v>
      </c>
      <c r="B69" s="29"/>
      <c r="C69" s="8" t="s">
        <v>110</v>
      </c>
      <c r="D69" s="5"/>
      <c r="E69" s="21">
        <v>240</v>
      </c>
      <c r="J69" s="18"/>
    </row>
    <row r="70" spans="1:10" x14ac:dyDescent="0.25">
      <c r="A70" s="8">
        <v>43782</v>
      </c>
      <c r="B70" s="29"/>
      <c r="C70" s="4" t="s">
        <v>279</v>
      </c>
      <c r="D70" s="5"/>
      <c r="E70" s="21">
        <v>21.39</v>
      </c>
      <c r="J70" s="18"/>
    </row>
    <row r="71" spans="1:10" x14ac:dyDescent="0.25">
      <c r="A71" s="8">
        <v>43801</v>
      </c>
      <c r="C71" t="s">
        <v>173</v>
      </c>
      <c r="E71" s="21">
        <v>1315.22</v>
      </c>
      <c r="J71" s="18"/>
    </row>
    <row r="72" spans="1:10" x14ac:dyDescent="0.25">
      <c r="A72" s="8">
        <v>44178</v>
      </c>
      <c r="C72" t="s">
        <v>175</v>
      </c>
      <c r="E72" s="21">
        <v>120</v>
      </c>
      <c r="J72" s="18"/>
    </row>
    <row r="73" spans="1:10" x14ac:dyDescent="0.25">
      <c r="A73" s="8">
        <v>44178</v>
      </c>
      <c r="C73" t="s">
        <v>112</v>
      </c>
      <c r="E73" s="21">
        <v>156</v>
      </c>
      <c r="J73" s="18"/>
    </row>
    <row r="74" spans="1:10" x14ac:dyDescent="0.25">
      <c r="A74" s="8">
        <v>44178</v>
      </c>
      <c r="C74" t="s">
        <v>176</v>
      </c>
      <c r="E74" s="21">
        <v>176</v>
      </c>
      <c r="J74" s="18"/>
    </row>
    <row r="75" spans="1:10" x14ac:dyDescent="0.25">
      <c r="A75" s="8">
        <v>44178</v>
      </c>
      <c r="B75" s="29"/>
      <c r="C75" s="4" t="s">
        <v>177</v>
      </c>
      <c r="D75" s="5"/>
      <c r="E75" s="21">
        <v>100</v>
      </c>
      <c r="J75" s="18"/>
    </row>
    <row r="76" spans="1:10" x14ac:dyDescent="0.25">
      <c r="A76" s="8">
        <v>44178</v>
      </c>
      <c r="B76" s="29"/>
      <c r="C76" s="8" t="s">
        <v>178</v>
      </c>
      <c r="D76" s="5"/>
      <c r="E76" s="21">
        <v>24</v>
      </c>
      <c r="J76" s="18"/>
    </row>
    <row r="77" spans="1:10" x14ac:dyDescent="0.25">
      <c r="A77" s="8">
        <v>43812</v>
      </c>
      <c r="C77" s="4" t="s">
        <v>140</v>
      </c>
      <c r="E77" s="21">
        <v>372.35</v>
      </c>
      <c r="J77" s="18"/>
    </row>
    <row r="78" spans="1:10" x14ac:dyDescent="0.25">
      <c r="A78" s="8">
        <v>43812</v>
      </c>
      <c r="B78" s="29"/>
      <c r="C78" s="4" t="s">
        <v>141</v>
      </c>
      <c r="D78" s="5"/>
      <c r="E78" s="21">
        <v>84</v>
      </c>
      <c r="J78" s="18"/>
    </row>
    <row r="79" spans="1:10" x14ac:dyDescent="0.25">
      <c r="A79" s="8">
        <v>43812</v>
      </c>
      <c r="B79" s="29"/>
      <c r="C79" s="4" t="s">
        <v>280</v>
      </c>
      <c r="D79" s="5"/>
      <c r="E79" s="21">
        <v>150</v>
      </c>
      <c r="J79" s="18"/>
    </row>
    <row r="80" spans="1:10" x14ac:dyDescent="0.25">
      <c r="A80" s="8">
        <v>43844</v>
      </c>
      <c r="C80" s="4" t="s">
        <v>140</v>
      </c>
      <c r="E80" s="21">
        <v>365.78</v>
      </c>
      <c r="J80" s="18"/>
    </row>
    <row r="81" spans="1:10" x14ac:dyDescent="0.25">
      <c r="A81" s="8">
        <v>43844</v>
      </c>
      <c r="B81" s="29"/>
      <c r="C81" s="4" t="s">
        <v>141</v>
      </c>
      <c r="D81" s="5"/>
      <c r="E81" s="21">
        <v>84</v>
      </c>
      <c r="J81" s="18"/>
    </row>
    <row r="82" spans="1:10" x14ac:dyDescent="0.25">
      <c r="A82" s="8">
        <v>43844</v>
      </c>
      <c r="C82" t="s">
        <v>183</v>
      </c>
      <c r="E82" s="21">
        <v>360</v>
      </c>
      <c r="J82" s="18"/>
    </row>
    <row r="83" spans="1:10" x14ac:dyDescent="0.25">
      <c r="A83" s="8">
        <v>43844</v>
      </c>
      <c r="C83" t="s">
        <v>184</v>
      </c>
      <c r="E83" s="21">
        <v>4.8</v>
      </c>
      <c r="J83" s="18"/>
    </row>
    <row r="84" spans="1:10" x14ac:dyDescent="0.25">
      <c r="A84" s="8">
        <v>43872</v>
      </c>
      <c r="C84" s="4" t="s">
        <v>140</v>
      </c>
      <c r="E84" s="21">
        <v>403.65</v>
      </c>
      <c r="J84" s="18"/>
    </row>
    <row r="85" spans="1:10" x14ac:dyDescent="0.25">
      <c r="A85" s="8">
        <v>43872</v>
      </c>
      <c r="B85" s="29"/>
      <c r="C85" s="4" t="s">
        <v>141</v>
      </c>
      <c r="D85" s="5"/>
      <c r="E85" s="21">
        <v>84</v>
      </c>
      <c r="J85" s="18"/>
    </row>
    <row r="86" spans="1:10" x14ac:dyDescent="0.25">
      <c r="A86" s="8">
        <v>43872</v>
      </c>
      <c r="C86" t="s">
        <v>184</v>
      </c>
      <c r="E86" s="21">
        <v>4.8</v>
      </c>
      <c r="J86" s="18"/>
    </row>
    <row r="87" spans="1:10" x14ac:dyDescent="0.25">
      <c r="A87" s="8">
        <v>43872</v>
      </c>
      <c r="C87" t="s">
        <v>189</v>
      </c>
      <c r="E87" s="21">
        <v>480</v>
      </c>
      <c r="J87" s="18"/>
    </row>
    <row r="88" spans="1:10" x14ac:dyDescent="0.25">
      <c r="A88" s="8">
        <v>43872</v>
      </c>
      <c r="B88" s="29"/>
      <c r="C88" s="4" t="s">
        <v>190</v>
      </c>
      <c r="D88" s="5"/>
      <c r="E88" s="21">
        <v>990</v>
      </c>
      <c r="J88" s="18"/>
    </row>
    <row r="89" spans="1:10" x14ac:dyDescent="0.25">
      <c r="A89" s="8">
        <v>43872</v>
      </c>
      <c r="B89" s="29"/>
      <c r="C89" s="8" t="s">
        <v>191</v>
      </c>
      <c r="D89" s="5"/>
      <c r="E89" s="21">
        <v>41.44</v>
      </c>
      <c r="J89" s="18"/>
    </row>
    <row r="90" spans="1:10" x14ac:dyDescent="0.25">
      <c r="A90" s="8">
        <v>43872</v>
      </c>
      <c r="C90" t="s">
        <v>192</v>
      </c>
      <c r="E90" s="21">
        <v>41.44</v>
      </c>
      <c r="J90" s="18"/>
    </row>
    <row r="91" spans="1:10" x14ac:dyDescent="0.25">
      <c r="A91" s="8">
        <v>43875</v>
      </c>
      <c r="C91" t="s">
        <v>283</v>
      </c>
      <c r="E91" s="21">
        <v>50</v>
      </c>
    </row>
    <row r="92" spans="1:10" x14ac:dyDescent="0.25">
      <c r="A92" s="8">
        <v>43878</v>
      </c>
      <c r="C92" t="s">
        <v>284</v>
      </c>
      <c r="E92" s="21">
        <v>4.8</v>
      </c>
    </row>
    <row r="93" spans="1:10" x14ac:dyDescent="0.25">
      <c r="A93" s="8">
        <v>43900</v>
      </c>
      <c r="C93" s="4" t="s">
        <v>140</v>
      </c>
      <c r="E93" s="21">
        <v>383.81</v>
      </c>
    </row>
    <row r="94" spans="1:10" x14ac:dyDescent="0.25">
      <c r="A94" s="8">
        <v>43900</v>
      </c>
      <c r="B94" s="29"/>
      <c r="C94" s="4" t="s">
        <v>141</v>
      </c>
      <c r="D94" s="5"/>
      <c r="E94" s="21">
        <v>84</v>
      </c>
    </row>
    <row r="95" spans="1:10" x14ac:dyDescent="0.25">
      <c r="A95" s="8">
        <v>43900</v>
      </c>
      <c r="C95" t="s">
        <v>184</v>
      </c>
      <c r="E95" s="21">
        <v>4.8</v>
      </c>
    </row>
    <row r="96" spans="1:10" x14ac:dyDescent="0.25">
      <c r="A96" s="8">
        <v>43900</v>
      </c>
      <c r="C96" t="s">
        <v>112</v>
      </c>
      <c r="E96" s="21">
        <v>540</v>
      </c>
    </row>
    <row r="97" spans="1:5" s="5" customFormat="1" x14ac:dyDescent="0.25">
      <c r="A97" s="8">
        <v>43900</v>
      </c>
      <c r="B97" s="29"/>
      <c r="C97" s="4" t="s">
        <v>110</v>
      </c>
      <c r="E97" s="21">
        <v>140.56</v>
      </c>
    </row>
    <row r="98" spans="1:5" s="5" customFormat="1" x14ac:dyDescent="0.25">
      <c r="A98" s="8">
        <v>43901</v>
      </c>
      <c r="B98" s="29"/>
      <c r="C98" s="8" t="s">
        <v>165</v>
      </c>
      <c r="E98" s="21">
        <v>89.2</v>
      </c>
    </row>
    <row r="100" spans="1:5" s="32" customFormat="1" x14ac:dyDescent="0.25">
      <c r="A100" s="75"/>
      <c r="B100" s="65"/>
      <c r="C100" s="76" t="s">
        <v>50</v>
      </c>
      <c r="D100" s="77"/>
      <c r="E100" s="82">
        <f>SUM(E9:E99)</f>
        <v>51705.78</v>
      </c>
    </row>
    <row r="102" spans="1:5" x14ac:dyDescent="0.25">
      <c r="A102" s="80" t="s">
        <v>287</v>
      </c>
    </row>
    <row r="104" spans="1:5" x14ac:dyDescent="0.25">
      <c r="A104" s="8">
        <v>43559</v>
      </c>
      <c r="C104" s="34" t="s">
        <v>61</v>
      </c>
      <c r="D104" s="31"/>
      <c r="E104" s="21">
        <v>10090.5</v>
      </c>
    </row>
    <row r="105" spans="1:5" x14ac:dyDescent="0.25">
      <c r="A105" s="8">
        <v>43581</v>
      </c>
      <c r="C105" s="34" t="s">
        <v>117</v>
      </c>
      <c r="D105" s="31"/>
      <c r="E105" s="21">
        <v>11969.69</v>
      </c>
    </row>
    <row r="106" spans="1:5" x14ac:dyDescent="0.25">
      <c r="A106" s="8">
        <v>43595</v>
      </c>
      <c r="C106" s="8" t="s">
        <v>238</v>
      </c>
      <c r="D106" s="31"/>
      <c r="E106" s="21">
        <v>20</v>
      </c>
    </row>
    <row r="107" spans="1:5" x14ac:dyDescent="0.25">
      <c r="A107" s="8">
        <v>43626</v>
      </c>
      <c r="C107" t="s">
        <v>240</v>
      </c>
      <c r="E107" s="21">
        <v>200</v>
      </c>
    </row>
    <row r="108" spans="1:5" x14ac:dyDescent="0.25">
      <c r="A108" s="8">
        <v>43622</v>
      </c>
      <c r="C108" t="s">
        <v>241</v>
      </c>
      <c r="E108" s="21">
        <v>74.09</v>
      </c>
    </row>
    <row r="109" spans="1:5" x14ac:dyDescent="0.25">
      <c r="A109" s="8">
        <v>43586</v>
      </c>
      <c r="C109" s="8" t="s">
        <v>239</v>
      </c>
      <c r="D109" s="31"/>
      <c r="E109" s="21">
        <v>50</v>
      </c>
    </row>
    <row r="110" spans="1:5" x14ac:dyDescent="0.25">
      <c r="A110" s="8">
        <v>43640</v>
      </c>
      <c r="C110" t="s">
        <v>242</v>
      </c>
      <c r="E110" s="21">
        <v>500</v>
      </c>
    </row>
    <row r="111" spans="1:5" x14ac:dyDescent="0.25">
      <c r="A111" s="8">
        <v>43640</v>
      </c>
      <c r="C111" t="s">
        <v>243</v>
      </c>
      <c r="E111" s="21">
        <v>250</v>
      </c>
    </row>
    <row r="112" spans="1:5" x14ac:dyDescent="0.25">
      <c r="A112" s="8">
        <v>43640</v>
      </c>
      <c r="C112" t="s">
        <v>244</v>
      </c>
      <c r="E112" s="21">
        <v>30</v>
      </c>
    </row>
    <row r="113" spans="1:14" x14ac:dyDescent="0.25">
      <c r="A113" s="8">
        <v>43641</v>
      </c>
      <c r="C113" t="s">
        <v>245</v>
      </c>
      <c r="E113" s="21">
        <v>250</v>
      </c>
    </row>
    <row r="114" spans="1:14" x14ac:dyDescent="0.25">
      <c r="A114" s="8">
        <v>43641</v>
      </c>
      <c r="C114" t="s">
        <v>246</v>
      </c>
      <c r="E114" s="21">
        <v>130</v>
      </c>
    </row>
    <row r="115" spans="1:14" x14ac:dyDescent="0.25">
      <c r="A115" s="8">
        <v>43643</v>
      </c>
      <c r="C115" t="s">
        <v>247</v>
      </c>
      <c r="E115" s="21">
        <v>1000</v>
      </c>
    </row>
    <row r="116" spans="1:14" x14ac:dyDescent="0.25">
      <c r="A116" s="8">
        <v>43643</v>
      </c>
      <c r="C116" t="s">
        <v>248</v>
      </c>
      <c r="E116" s="21">
        <v>1000</v>
      </c>
    </row>
    <row r="117" spans="1:14" x14ac:dyDescent="0.25">
      <c r="A117" s="8">
        <v>43640</v>
      </c>
      <c r="C117" t="s">
        <v>249</v>
      </c>
      <c r="E117" s="21">
        <v>100</v>
      </c>
    </row>
    <row r="118" spans="1:14" x14ac:dyDescent="0.25">
      <c r="A118" s="8">
        <v>43643</v>
      </c>
      <c r="C118" t="s">
        <v>250</v>
      </c>
      <c r="E118" s="21">
        <v>100</v>
      </c>
    </row>
    <row r="119" spans="1:14" x14ac:dyDescent="0.25">
      <c r="A119" s="8">
        <v>43643</v>
      </c>
      <c r="C119" t="s">
        <v>251</v>
      </c>
      <c r="E119" s="21">
        <v>25</v>
      </c>
    </row>
    <row r="120" spans="1:14" x14ac:dyDescent="0.25">
      <c r="A120" s="8">
        <v>43642</v>
      </c>
      <c r="C120" t="s">
        <v>252</v>
      </c>
      <c r="E120" s="21">
        <v>250</v>
      </c>
    </row>
    <row r="121" spans="1:14" x14ac:dyDescent="0.25">
      <c r="A121" s="34">
        <v>43647</v>
      </c>
      <c r="B121" s="21"/>
      <c r="C121" s="31" t="s">
        <v>257</v>
      </c>
      <c r="D121" s="31"/>
      <c r="E121" s="21">
        <v>100</v>
      </c>
      <c r="I121" s="28"/>
      <c r="J121" s="29"/>
      <c r="K121" s="5"/>
      <c r="L121" s="5"/>
      <c r="M121" s="5"/>
      <c r="N121" s="29"/>
    </row>
    <row r="122" spans="1:14" x14ac:dyDescent="0.25">
      <c r="A122" s="34">
        <v>43647</v>
      </c>
      <c r="B122" s="21"/>
      <c r="C122" s="31" t="s">
        <v>258</v>
      </c>
      <c r="D122" s="31"/>
      <c r="E122" s="21">
        <v>25</v>
      </c>
      <c r="I122" s="28"/>
      <c r="J122" s="29"/>
      <c r="K122" s="5"/>
      <c r="L122" s="5"/>
      <c r="M122" s="5"/>
      <c r="N122" s="29"/>
    </row>
    <row r="123" spans="1:14" x14ac:dyDescent="0.25">
      <c r="A123" s="34">
        <v>43647</v>
      </c>
      <c r="B123" s="21"/>
      <c r="C123" s="31" t="s">
        <v>259</v>
      </c>
      <c r="D123" s="31"/>
      <c r="E123" s="21">
        <v>87.6</v>
      </c>
      <c r="I123" s="28"/>
      <c r="J123" s="29"/>
      <c r="K123" s="5"/>
      <c r="L123" s="5"/>
      <c r="M123" s="5"/>
      <c r="N123" s="29"/>
    </row>
    <row r="124" spans="1:14" x14ac:dyDescent="0.25">
      <c r="A124" s="34">
        <v>43653</v>
      </c>
      <c r="B124" s="21"/>
      <c r="C124" s="31" t="s">
        <v>260</v>
      </c>
      <c r="D124" s="31"/>
      <c r="E124" s="21">
        <v>50</v>
      </c>
      <c r="I124" s="28"/>
      <c r="J124" s="29"/>
      <c r="K124" s="5"/>
      <c r="L124" s="5"/>
      <c r="M124" s="5"/>
      <c r="N124" s="29"/>
    </row>
    <row r="125" spans="1:14" x14ac:dyDescent="0.25">
      <c r="A125" s="8">
        <v>43683</v>
      </c>
      <c r="C125" t="s">
        <v>144</v>
      </c>
      <c r="E125" s="21">
        <v>74</v>
      </c>
      <c r="I125" s="28"/>
      <c r="J125" s="29"/>
      <c r="K125" s="5"/>
      <c r="L125" s="5"/>
      <c r="M125" s="5"/>
      <c r="N125" s="29"/>
    </row>
    <row r="126" spans="1:14" x14ac:dyDescent="0.25">
      <c r="A126" s="8">
        <v>43689</v>
      </c>
      <c r="C126" t="s">
        <v>263</v>
      </c>
      <c r="E126" s="21">
        <v>130</v>
      </c>
      <c r="I126" s="28"/>
      <c r="J126" s="29"/>
      <c r="K126" s="5"/>
      <c r="L126" s="5"/>
      <c r="M126" s="5"/>
      <c r="N126" s="29"/>
    </row>
    <row r="127" spans="1:14" x14ac:dyDescent="0.25">
      <c r="A127" s="8">
        <v>43714</v>
      </c>
      <c r="C127" t="s">
        <v>269</v>
      </c>
      <c r="E127" s="21">
        <v>74</v>
      </c>
      <c r="I127" s="28"/>
      <c r="J127" s="29"/>
      <c r="K127" s="5"/>
      <c r="L127" s="5"/>
      <c r="M127" s="5"/>
      <c r="N127" s="29"/>
    </row>
    <row r="128" spans="1:14" x14ac:dyDescent="0.25">
      <c r="A128" s="8">
        <v>43714</v>
      </c>
      <c r="C128" t="s">
        <v>270</v>
      </c>
      <c r="E128" s="21">
        <v>10090.5</v>
      </c>
      <c r="I128" s="28"/>
      <c r="J128" s="29"/>
      <c r="K128" s="5"/>
      <c r="L128" s="5"/>
      <c r="M128" s="5"/>
      <c r="N128" s="29"/>
    </row>
    <row r="129" spans="1:14" x14ac:dyDescent="0.25">
      <c r="A129" s="8">
        <v>43720</v>
      </c>
      <c r="C129" t="s">
        <v>271</v>
      </c>
      <c r="E129" s="21">
        <v>134.4</v>
      </c>
      <c r="I129" s="28"/>
      <c r="J129" s="29"/>
      <c r="K129" s="5"/>
      <c r="L129" s="5"/>
      <c r="M129" s="5"/>
      <c r="N129" s="29"/>
    </row>
    <row r="130" spans="1:14" x14ac:dyDescent="0.25">
      <c r="A130" s="8">
        <v>43745</v>
      </c>
      <c r="C130" t="s">
        <v>269</v>
      </c>
      <c r="E130" s="21">
        <v>74</v>
      </c>
      <c r="I130" s="28"/>
    </row>
    <row r="131" spans="1:14" x14ac:dyDescent="0.25">
      <c r="A131" s="8">
        <v>43753</v>
      </c>
      <c r="C131" t="s">
        <v>275</v>
      </c>
      <c r="E131" s="21">
        <v>5</v>
      </c>
      <c r="I131" s="28"/>
    </row>
    <row r="132" spans="1:14" x14ac:dyDescent="0.25">
      <c r="A132" s="8">
        <v>43761</v>
      </c>
      <c r="C132" t="s">
        <v>276</v>
      </c>
      <c r="E132" s="21">
        <v>5</v>
      </c>
      <c r="I132" s="28"/>
    </row>
    <row r="133" spans="1:14" x14ac:dyDescent="0.25">
      <c r="A133" s="8">
        <v>43763</v>
      </c>
      <c r="C133" t="s">
        <v>277</v>
      </c>
      <c r="E133" s="21">
        <v>22143.040000000001</v>
      </c>
      <c r="I133" s="28"/>
      <c r="J133" s="29"/>
      <c r="K133" s="5"/>
      <c r="L133" s="5"/>
      <c r="M133" s="5"/>
      <c r="N133" s="29"/>
    </row>
    <row r="134" spans="1:14" x14ac:dyDescent="0.25">
      <c r="A134" s="8">
        <v>43775</v>
      </c>
      <c r="C134" t="s">
        <v>151</v>
      </c>
      <c r="E134" s="21">
        <v>74</v>
      </c>
      <c r="I134" s="28"/>
      <c r="J134" s="29"/>
      <c r="K134" s="5"/>
      <c r="L134" s="5"/>
      <c r="M134" s="5"/>
      <c r="N134" s="29"/>
    </row>
    <row r="135" spans="1:14" x14ac:dyDescent="0.25">
      <c r="A135" s="8">
        <v>43805</v>
      </c>
      <c r="C135" t="s">
        <v>151</v>
      </c>
      <c r="E135" s="21">
        <v>74</v>
      </c>
      <c r="I135" s="28"/>
      <c r="J135" s="29"/>
      <c r="K135" s="5"/>
      <c r="L135" s="5"/>
      <c r="M135" s="5"/>
      <c r="N135" s="29"/>
    </row>
    <row r="136" spans="1:14" x14ac:dyDescent="0.25">
      <c r="A136" s="8">
        <v>43809</v>
      </c>
      <c r="C136" t="s">
        <v>182</v>
      </c>
      <c r="E136" s="21">
        <v>0.6</v>
      </c>
      <c r="I136" s="28"/>
      <c r="J136" s="29"/>
      <c r="K136" s="5"/>
      <c r="L136" s="5"/>
      <c r="M136" s="5"/>
      <c r="N136" s="29"/>
    </row>
    <row r="137" spans="1:14" x14ac:dyDescent="0.25">
      <c r="A137" s="8">
        <v>43809</v>
      </c>
      <c r="C137" t="s">
        <v>281</v>
      </c>
      <c r="E137" s="21">
        <v>0.39</v>
      </c>
      <c r="I137" s="28"/>
      <c r="J137" s="29"/>
      <c r="K137" s="5"/>
      <c r="L137" s="5"/>
      <c r="M137" s="5"/>
      <c r="N137" s="29"/>
    </row>
    <row r="138" spans="1:14" x14ac:dyDescent="0.25">
      <c r="A138" s="8">
        <v>43836</v>
      </c>
      <c r="C138" t="s">
        <v>151</v>
      </c>
      <c r="E138" s="21">
        <v>74</v>
      </c>
      <c r="I138" s="28"/>
      <c r="J138" s="29"/>
      <c r="K138" s="5"/>
      <c r="L138" s="5"/>
      <c r="M138" s="5"/>
      <c r="N138" s="29"/>
    </row>
    <row r="139" spans="1:14" x14ac:dyDescent="0.25">
      <c r="A139" s="8">
        <v>43847</v>
      </c>
      <c r="C139" t="s">
        <v>282</v>
      </c>
      <c r="E139" s="21">
        <v>62.88</v>
      </c>
      <c r="I139" s="28"/>
      <c r="J139" s="29"/>
      <c r="K139" s="5"/>
      <c r="L139" s="5"/>
      <c r="M139" s="5"/>
      <c r="N139" s="29"/>
    </row>
    <row r="140" spans="1:14" x14ac:dyDescent="0.25">
      <c r="A140" s="8">
        <v>43867</v>
      </c>
      <c r="C140" t="s">
        <v>151</v>
      </c>
      <c r="E140" s="21">
        <v>74</v>
      </c>
      <c r="I140" s="28"/>
      <c r="J140" s="29"/>
      <c r="K140" s="5"/>
      <c r="L140" s="5"/>
      <c r="M140" s="5"/>
      <c r="N140" s="29"/>
    </row>
    <row r="141" spans="1:14" x14ac:dyDescent="0.25">
      <c r="A141" s="8">
        <v>43871</v>
      </c>
      <c r="C141" t="s">
        <v>186</v>
      </c>
      <c r="E141" s="21">
        <v>5500</v>
      </c>
      <c r="I141" s="28"/>
      <c r="J141" s="29"/>
      <c r="K141" s="5"/>
      <c r="L141" s="5"/>
      <c r="M141" s="5"/>
      <c r="N141" s="29"/>
    </row>
    <row r="142" spans="1:14" x14ac:dyDescent="0.25">
      <c r="A142" s="8">
        <v>43873</v>
      </c>
      <c r="C142" t="s">
        <v>284</v>
      </c>
      <c r="E142" s="21">
        <v>4.8</v>
      </c>
      <c r="I142" s="28"/>
      <c r="J142" s="29"/>
      <c r="K142" s="5"/>
      <c r="L142" s="5"/>
      <c r="M142" s="5"/>
      <c r="N142" s="29"/>
    </row>
    <row r="143" spans="1:14" x14ac:dyDescent="0.25">
      <c r="A143" s="8">
        <v>43885</v>
      </c>
      <c r="C143" t="s">
        <v>141</v>
      </c>
      <c r="E143" s="21">
        <v>9008.42</v>
      </c>
      <c r="I143" s="28"/>
      <c r="J143" s="29"/>
      <c r="K143" s="5"/>
      <c r="L143" s="5"/>
      <c r="M143" s="5"/>
      <c r="N143" s="29"/>
    </row>
    <row r="144" spans="1:14" x14ac:dyDescent="0.25">
      <c r="A144" s="8">
        <v>43896</v>
      </c>
      <c r="C144" t="s">
        <v>151</v>
      </c>
      <c r="E144" s="21">
        <v>74</v>
      </c>
      <c r="F144" s="2"/>
      <c r="G144" s="2"/>
      <c r="H144" s="2"/>
      <c r="I144" s="2"/>
    </row>
    <row r="145" spans="1:9" x14ac:dyDescent="0.25">
      <c r="F145" s="2"/>
      <c r="H145" s="2"/>
      <c r="I145" s="2"/>
    </row>
    <row r="146" spans="1:9" s="32" customFormat="1" x14ac:dyDescent="0.25">
      <c r="A146" s="75"/>
      <c r="B146" s="65"/>
      <c r="C146" s="32" t="s">
        <v>285</v>
      </c>
      <c r="E146" s="64">
        <f>SUM(E104:E145)</f>
        <v>73978.91</v>
      </c>
    </row>
    <row r="147" spans="1:9" x14ac:dyDescent="0.25">
      <c r="F147" s="2"/>
      <c r="G147" s="24"/>
      <c r="I147" s="37"/>
    </row>
    <row r="149" spans="1:9" x14ac:dyDescent="0.25">
      <c r="A149" s="8" t="s">
        <v>51</v>
      </c>
      <c r="C149" s="9"/>
    </row>
    <row r="150" spans="1:9" x14ac:dyDescent="0.25">
      <c r="B150" s="24"/>
    </row>
    <row r="151" spans="1:9" x14ac:dyDescent="0.25">
      <c r="G151" s="7"/>
    </row>
    <row r="152" spans="1:9" x14ac:dyDescent="0.25">
      <c r="C152" s="4"/>
      <c r="D152" t="s">
        <v>52</v>
      </c>
      <c r="E152" s="21">
        <f>SUM(E150:E151)</f>
        <v>0</v>
      </c>
      <c r="G152" s="7"/>
    </row>
    <row r="153" spans="1:9" x14ac:dyDescent="0.25">
      <c r="C153" s="4"/>
      <c r="D153" t="s">
        <v>53</v>
      </c>
      <c r="E153" s="21">
        <f>SUM(E146-E152)</f>
        <v>73978.91</v>
      </c>
      <c r="G153" s="7"/>
    </row>
    <row r="154" spans="1:9" x14ac:dyDescent="0.25">
      <c r="A154" s="78" t="s">
        <v>54</v>
      </c>
    </row>
    <row r="156" spans="1:9" x14ac:dyDescent="0.25">
      <c r="A156" s="8" t="s">
        <v>288</v>
      </c>
      <c r="E156" s="21">
        <f>SUM(E5)</f>
        <v>25255.42</v>
      </c>
    </row>
    <row r="157" spans="1:9" x14ac:dyDescent="0.25">
      <c r="A157" s="8" t="s">
        <v>55</v>
      </c>
      <c r="E157" s="21">
        <f>SUM(E146+E152)</f>
        <v>73978.91</v>
      </c>
    </row>
    <row r="158" spans="1:9" x14ac:dyDescent="0.25">
      <c r="A158" s="8" t="s">
        <v>56</v>
      </c>
      <c r="E158" s="7">
        <f>SUM(E9:E99)</f>
        <v>51705.78</v>
      </c>
      <c r="G158" s="2"/>
    </row>
    <row r="160" spans="1:9" s="32" customFormat="1" x14ac:dyDescent="0.25">
      <c r="A160" s="75" t="s">
        <v>229</v>
      </c>
      <c r="B160" s="65"/>
      <c r="C160" s="75"/>
      <c r="E160" s="64">
        <f>SUM(E156+E157-E158)</f>
        <v>47528.55</v>
      </c>
    </row>
    <row r="161" spans="1:10" x14ac:dyDescent="0.25">
      <c r="A161" s="28" t="s">
        <v>121</v>
      </c>
      <c r="B161" s="29"/>
      <c r="C161" s="5"/>
    </row>
    <row r="162" spans="1:10" x14ac:dyDescent="0.25">
      <c r="A162" s="8" t="s">
        <v>122</v>
      </c>
      <c r="B162" s="24">
        <v>1434.67</v>
      </c>
    </row>
    <row r="163" spans="1:10" x14ac:dyDescent="0.25">
      <c r="A163" s="8" t="s">
        <v>123</v>
      </c>
      <c r="B163" s="4">
        <v>-13560.7</v>
      </c>
      <c r="C163" t="s">
        <v>230</v>
      </c>
      <c r="J163" s="4"/>
    </row>
    <row r="164" spans="1:10" x14ac:dyDescent="0.25">
      <c r="A164" s="8" t="s">
        <v>35</v>
      </c>
      <c r="B164" s="4">
        <v>931.62</v>
      </c>
      <c r="J164" s="4"/>
    </row>
    <row r="165" spans="1:10" x14ac:dyDescent="0.25">
      <c r="A165" s="8" t="s">
        <v>231</v>
      </c>
      <c r="B165" s="4">
        <v>34112.730000000003</v>
      </c>
      <c r="J165" s="4"/>
    </row>
    <row r="166" spans="1:10" x14ac:dyDescent="0.25">
      <c r="A166" s="8" t="s">
        <v>186</v>
      </c>
      <c r="B166" s="4">
        <v>5500</v>
      </c>
      <c r="J166" s="4"/>
    </row>
    <row r="168" spans="1:10" x14ac:dyDescent="0.25">
      <c r="A168" s="8" t="s">
        <v>232</v>
      </c>
    </row>
  </sheetData>
  <pageMargins left="0.7" right="0.7" top="0.75" bottom="0.75" header="0.3" footer="0.3"/>
  <pageSetup paperSize="9" scale="2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10758-7B84-4624-9CE4-0D4D9E7102B5}">
  <sheetPr>
    <pageSetUpPr fitToPage="1"/>
  </sheetPr>
  <dimension ref="A3:R53"/>
  <sheetViews>
    <sheetView topLeftCell="A34" workbookViewId="0">
      <selection activeCell="I26" sqref="I26"/>
    </sheetView>
  </sheetViews>
  <sheetFormatPr defaultRowHeight="15" x14ac:dyDescent="0.25"/>
  <cols>
    <col min="1" max="1" width="13.5703125" style="8" customWidth="1"/>
    <col min="13" max="13" width="10.85546875" customWidth="1"/>
    <col min="14" max="14" width="13.5703125" customWidth="1"/>
    <col min="17" max="17" width="15" customWidth="1"/>
    <col min="18" max="18" width="13.28515625" customWidth="1"/>
  </cols>
  <sheetData>
    <row r="3" spans="1:18" ht="21" x14ac:dyDescent="0.35">
      <c r="A3" s="15" t="s">
        <v>57</v>
      </c>
      <c r="B3" s="1"/>
      <c r="C3" s="1"/>
      <c r="D3" s="1"/>
      <c r="E3" s="1"/>
      <c r="F3" s="1"/>
      <c r="G3" s="1"/>
    </row>
    <row r="5" spans="1:18" x14ac:dyDescent="0.25">
      <c r="A5" s="8" t="s">
        <v>101</v>
      </c>
    </row>
    <row r="7" spans="1:18" ht="45" x14ac:dyDescent="0.25">
      <c r="A7" s="17" t="s">
        <v>58</v>
      </c>
      <c r="B7" s="3" t="s">
        <v>59</v>
      </c>
      <c r="C7" s="3"/>
      <c r="D7" s="3"/>
      <c r="E7" s="3" t="s">
        <v>60</v>
      </c>
      <c r="F7" s="3" t="s">
        <v>20</v>
      </c>
      <c r="G7" s="3" t="s">
        <v>61</v>
      </c>
      <c r="H7" s="3" t="s">
        <v>62</v>
      </c>
      <c r="I7" s="3" t="s">
        <v>100</v>
      </c>
      <c r="J7" s="11" t="s">
        <v>63</v>
      </c>
      <c r="K7" s="11" t="s">
        <v>64</v>
      </c>
      <c r="L7" s="11" t="s">
        <v>65</v>
      </c>
      <c r="M7" s="11" t="s">
        <v>66</v>
      </c>
      <c r="N7" s="11" t="s">
        <v>67</v>
      </c>
      <c r="O7" s="11" t="s">
        <v>68</v>
      </c>
      <c r="P7" s="11" t="s">
        <v>69</v>
      </c>
      <c r="Q7" s="11" t="s">
        <v>70</v>
      </c>
      <c r="R7" s="3" t="s">
        <v>71</v>
      </c>
    </row>
    <row r="8" spans="1:18" x14ac:dyDescent="0.25">
      <c r="A8" s="8">
        <v>43581</v>
      </c>
      <c r="B8" t="s">
        <v>107</v>
      </c>
      <c r="E8" t="s">
        <v>143</v>
      </c>
      <c r="F8" s="12">
        <f>SUM(G8:R8)</f>
        <v>11969.69</v>
      </c>
      <c r="G8" s="2"/>
      <c r="H8" s="2"/>
      <c r="I8" s="2">
        <v>11969.69</v>
      </c>
      <c r="J8" s="2"/>
      <c r="K8" s="2"/>
      <c r="L8" s="2"/>
      <c r="M8" s="2"/>
      <c r="N8" s="2"/>
      <c r="O8" s="2"/>
      <c r="P8" s="2"/>
      <c r="Q8" s="2"/>
      <c r="R8" s="13"/>
    </row>
    <row r="9" spans="1:18" x14ac:dyDescent="0.25">
      <c r="A9" s="8">
        <v>43559</v>
      </c>
      <c r="B9" t="s">
        <v>107</v>
      </c>
      <c r="E9" t="s">
        <v>143</v>
      </c>
      <c r="F9" s="12">
        <f t="shared" ref="F9:F48" si="0">SUM(G9:R9)</f>
        <v>10090.5</v>
      </c>
      <c r="G9" s="2">
        <v>10090.5</v>
      </c>
      <c r="H9" s="2"/>
      <c r="I9" s="2"/>
      <c r="J9" s="2"/>
      <c r="K9" s="2"/>
      <c r="L9" s="2"/>
      <c r="M9" s="2"/>
      <c r="N9" s="2"/>
      <c r="P9" s="2"/>
      <c r="Q9" s="2"/>
      <c r="R9" s="13"/>
    </row>
    <row r="10" spans="1:18" x14ac:dyDescent="0.25">
      <c r="A10" s="8">
        <v>43586</v>
      </c>
      <c r="B10" t="s">
        <v>130</v>
      </c>
      <c r="E10" t="s">
        <v>143</v>
      </c>
      <c r="F10" s="12">
        <f t="shared" si="0"/>
        <v>50</v>
      </c>
      <c r="G10" s="2"/>
      <c r="H10" s="2"/>
      <c r="I10" s="2"/>
      <c r="J10" s="2"/>
      <c r="K10" s="2"/>
      <c r="L10" s="2"/>
      <c r="M10" s="2"/>
      <c r="N10" s="2"/>
      <c r="O10" s="2"/>
      <c r="P10" s="2">
        <v>50</v>
      </c>
      <c r="Q10" s="2"/>
      <c r="R10" s="13"/>
    </row>
    <row r="11" spans="1:18" x14ac:dyDescent="0.25">
      <c r="A11" s="8">
        <v>43595</v>
      </c>
      <c r="B11" t="s">
        <v>131</v>
      </c>
      <c r="E11">
        <v>500039</v>
      </c>
      <c r="F11" s="12">
        <f t="shared" si="0"/>
        <v>20</v>
      </c>
      <c r="G11" s="2"/>
      <c r="H11" s="2"/>
      <c r="I11" s="2"/>
      <c r="J11" s="2"/>
      <c r="K11" s="2">
        <v>20</v>
      </c>
      <c r="L11" s="2"/>
      <c r="M11" s="2"/>
      <c r="N11" s="2"/>
      <c r="P11" s="2"/>
      <c r="Q11" s="2"/>
      <c r="R11" s="13"/>
    </row>
    <row r="12" spans="1:18" x14ac:dyDescent="0.25">
      <c r="A12" s="8">
        <v>43626</v>
      </c>
      <c r="B12" t="s">
        <v>142</v>
      </c>
      <c r="E12" t="s">
        <v>143</v>
      </c>
      <c r="F12" s="12">
        <f t="shared" si="0"/>
        <v>200</v>
      </c>
      <c r="G12" s="2"/>
      <c r="H12" s="2"/>
      <c r="I12" s="2"/>
      <c r="J12" s="2"/>
      <c r="K12" s="2"/>
      <c r="L12" s="2"/>
      <c r="M12" s="2"/>
      <c r="N12" s="2"/>
      <c r="O12" s="4"/>
      <c r="P12" s="2">
        <v>200</v>
      </c>
      <c r="Q12" s="2"/>
      <c r="R12" s="13"/>
    </row>
    <row r="13" spans="1:18" x14ac:dyDescent="0.25">
      <c r="A13" s="8">
        <v>43622</v>
      </c>
      <c r="B13" t="s">
        <v>144</v>
      </c>
      <c r="E13" t="s">
        <v>143</v>
      </c>
      <c r="F13" s="12">
        <f t="shared" si="0"/>
        <v>74.09</v>
      </c>
      <c r="G13" s="2"/>
      <c r="H13" s="2"/>
      <c r="I13" s="2"/>
      <c r="J13" s="2"/>
      <c r="K13" s="2"/>
      <c r="L13" s="2"/>
      <c r="M13" s="2"/>
      <c r="N13" s="2">
        <v>74.09</v>
      </c>
      <c r="O13" s="4"/>
      <c r="P13" s="2"/>
      <c r="Q13" s="2"/>
      <c r="R13" s="13"/>
    </row>
    <row r="14" spans="1:18" x14ac:dyDescent="0.25">
      <c r="A14" s="8">
        <v>43640</v>
      </c>
      <c r="B14" t="s">
        <v>145</v>
      </c>
      <c r="E14" t="s">
        <v>143</v>
      </c>
      <c r="F14" s="12">
        <f t="shared" si="0"/>
        <v>130</v>
      </c>
      <c r="G14" s="2"/>
      <c r="H14" s="2"/>
      <c r="I14" s="2"/>
      <c r="J14" s="2"/>
      <c r="K14" s="2"/>
      <c r="L14" s="2"/>
      <c r="M14" s="2"/>
      <c r="N14" s="2"/>
      <c r="O14" s="4">
        <v>30</v>
      </c>
      <c r="P14" s="4">
        <v>100</v>
      </c>
      <c r="Q14" s="2"/>
      <c r="R14" s="13"/>
    </row>
    <row r="15" spans="1:18" x14ac:dyDescent="0.25">
      <c r="A15" s="8">
        <v>43640</v>
      </c>
      <c r="B15" t="s">
        <v>145</v>
      </c>
      <c r="E15" t="s">
        <v>143</v>
      </c>
      <c r="F15" s="12">
        <f t="shared" si="0"/>
        <v>500</v>
      </c>
      <c r="G15" s="2"/>
      <c r="J15" s="2"/>
      <c r="K15" s="2"/>
      <c r="L15" s="2"/>
      <c r="M15" s="2"/>
      <c r="N15" s="2"/>
      <c r="O15" s="4"/>
      <c r="P15" s="4">
        <v>500</v>
      </c>
      <c r="Q15" s="2"/>
      <c r="R15" s="13"/>
    </row>
    <row r="16" spans="1:18" x14ac:dyDescent="0.25">
      <c r="A16" s="8">
        <v>43640</v>
      </c>
      <c r="B16" t="s">
        <v>145</v>
      </c>
      <c r="E16" t="s">
        <v>143</v>
      </c>
      <c r="F16" s="12">
        <f t="shared" si="0"/>
        <v>250</v>
      </c>
      <c r="G16" s="2"/>
      <c r="J16" s="2"/>
      <c r="K16" s="2"/>
      <c r="L16" s="2"/>
      <c r="M16" s="2"/>
      <c r="N16" s="2"/>
      <c r="O16" s="4"/>
      <c r="P16" s="4">
        <v>250</v>
      </c>
      <c r="Q16" s="2"/>
      <c r="R16" s="13"/>
    </row>
    <row r="17" spans="1:18" x14ac:dyDescent="0.25">
      <c r="A17" s="8">
        <v>43640</v>
      </c>
      <c r="B17" t="s">
        <v>145</v>
      </c>
      <c r="E17" t="s">
        <v>143</v>
      </c>
      <c r="F17" s="12">
        <f t="shared" si="0"/>
        <v>30</v>
      </c>
      <c r="G17" s="2"/>
      <c r="J17" s="2"/>
      <c r="K17" s="2"/>
      <c r="L17" s="2"/>
      <c r="M17" s="2"/>
      <c r="N17" s="2"/>
      <c r="O17" s="4"/>
      <c r="P17" s="4">
        <v>30</v>
      </c>
      <c r="Q17" s="2"/>
      <c r="R17" s="13"/>
    </row>
    <row r="18" spans="1:18" x14ac:dyDescent="0.25">
      <c r="A18" s="8">
        <v>43641</v>
      </c>
      <c r="B18" t="s">
        <v>145</v>
      </c>
      <c r="E18" t="s">
        <v>143</v>
      </c>
      <c r="F18" s="12">
        <f t="shared" si="0"/>
        <v>250</v>
      </c>
      <c r="G18" s="2"/>
      <c r="J18" s="2"/>
      <c r="K18" s="2"/>
      <c r="L18" s="2"/>
      <c r="M18" s="2"/>
      <c r="N18" s="2"/>
      <c r="O18" s="4"/>
      <c r="P18" s="4">
        <v>250</v>
      </c>
      <c r="Q18" s="2"/>
      <c r="R18" s="13"/>
    </row>
    <row r="19" spans="1:18" x14ac:dyDescent="0.25">
      <c r="A19" s="8">
        <v>43643</v>
      </c>
      <c r="B19" t="s">
        <v>145</v>
      </c>
      <c r="E19" t="s">
        <v>143</v>
      </c>
      <c r="F19" s="12">
        <f t="shared" si="0"/>
        <v>1000</v>
      </c>
      <c r="G19" s="2"/>
      <c r="J19" s="2"/>
      <c r="K19" s="2"/>
      <c r="L19" s="2"/>
      <c r="M19" s="2"/>
      <c r="N19" s="2"/>
      <c r="O19" s="4"/>
      <c r="P19" s="2">
        <v>1000</v>
      </c>
      <c r="Q19" s="2"/>
      <c r="R19" s="13"/>
    </row>
    <row r="20" spans="1:18" x14ac:dyDescent="0.25">
      <c r="A20" s="8">
        <v>43643</v>
      </c>
      <c r="B20" t="s">
        <v>145</v>
      </c>
      <c r="E20" t="s">
        <v>143</v>
      </c>
      <c r="F20" s="12">
        <f t="shared" si="0"/>
        <v>1000</v>
      </c>
      <c r="G20" s="2"/>
      <c r="J20" s="2"/>
      <c r="K20" s="2"/>
      <c r="L20" s="2"/>
      <c r="M20" s="2"/>
      <c r="N20" s="2"/>
      <c r="O20" s="4"/>
      <c r="P20" s="2">
        <v>1000</v>
      </c>
      <c r="Q20" s="2"/>
      <c r="R20" s="13"/>
    </row>
    <row r="21" spans="1:18" x14ac:dyDescent="0.25">
      <c r="A21" s="8">
        <v>43641</v>
      </c>
      <c r="B21" t="s">
        <v>145</v>
      </c>
      <c r="E21" t="s">
        <v>143</v>
      </c>
      <c r="F21" s="12">
        <f t="shared" si="0"/>
        <v>100</v>
      </c>
      <c r="G21" s="2"/>
      <c r="J21" s="2"/>
      <c r="K21" s="2"/>
      <c r="L21" s="2"/>
      <c r="M21" s="2"/>
      <c r="N21" s="2"/>
      <c r="O21" s="4"/>
      <c r="P21" s="2">
        <v>100</v>
      </c>
      <c r="Q21" s="2"/>
      <c r="R21" s="13"/>
    </row>
    <row r="22" spans="1:18" x14ac:dyDescent="0.25">
      <c r="A22" s="8">
        <v>43643</v>
      </c>
      <c r="B22" t="s">
        <v>145</v>
      </c>
      <c r="E22" t="s">
        <v>143</v>
      </c>
      <c r="F22" s="12">
        <f t="shared" si="0"/>
        <v>25</v>
      </c>
      <c r="G22" s="2"/>
      <c r="J22" s="2"/>
      <c r="K22" s="2"/>
      <c r="L22" s="2"/>
      <c r="M22" s="2"/>
      <c r="N22" s="2"/>
      <c r="O22" s="4"/>
      <c r="P22" s="2">
        <v>25</v>
      </c>
      <c r="Q22" s="2"/>
      <c r="R22" s="13"/>
    </row>
    <row r="23" spans="1:18" x14ac:dyDescent="0.25">
      <c r="A23" s="8">
        <v>43673</v>
      </c>
      <c r="B23" t="s">
        <v>145</v>
      </c>
      <c r="E23" t="s">
        <v>143</v>
      </c>
      <c r="F23" s="12">
        <f t="shared" si="0"/>
        <v>100</v>
      </c>
      <c r="G23" s="2"/>
      <c r="J23" s="2"/>
      <c r="K23" s="2"/>
      <c r="L23" s="2"/>
      <c r="M23" s="2"/>
      <c r="N23" s="2"/>
      <c r="O23" s="4"/>
      <c r="P23" s="2">
        <v>100</v>
      </c>
      <c r="Q23" s="2"/>
      <c r="R23" s="13"/>
    </row>
    <row r="24" spans="1:18" x14ac:dyDescent="0.25">
      <c r="A24" s="8">
        <v>43642</v>
      </c>
      <c r="B24" t="s">
        <v>145</v>
      </c>
      <c r="E24" t="s">
        <v>143</v>
      </c>
      <c r="F24" s="12">
        <f t="shared" si="0"/>
        <v>250</v>
      </c>
      <c r="G24" s="2"/>
      <c r="J24" s="2"/>
      <c r="K24" s="2"/>
      <c r="L24" s="2"/>
      <c r="M24" s="2"/>
      <c r="N24" s="2"/>
      <c r="O24" s="4"/>
      <c r="P24" s="2">
        <v>250</v>
      </c>
      <c r="Q24" s="2"/>
      <c r="R24" s="13"/>
    </row>
    <row r="25" spans="1:18" s="31" customFormat="1" x14ac:dyDescent="0.25">
      <c r="A25" s="44">
        <v>43647</v>
      </c>
      <c r="B25" s="40" t="s">
        <v>148</v>
      </c>
      <c r="C25" s="40"/>
      <c r="D25" s="40"/>
      <c r="E25" s="40" t="s">
        <v>143</v>
      </c>
      <c r="F25" s="12">
        <f t="shared" si="0"/>
        <v>87.6</v>
      </c>
      <c r="G25" s="40"/>
      <c r="H25" s="40"/>
      <c r="I25" s="40"/>
      <c r="J25" s="41"/>
      <c r="K25" s="41"/>
      <c r="L25" s="41"/>
      <c r="M25" s="41"/>
      <c r="N25" s="41">
        <v>87.6</v>
      </c>
      <c r="O25" s="35"/>
      <c r="P25" s="41"/>
      <c r="Q25" s="41"/>
      <c r="R25" s="40"/>
    </row>
    <row r="26" spans="1:18" s="31" customFormat="1" x14ac:dyDescent="0.25">
      <c r="A26" s="34">
        <v>43647</v>
      </c>
      <c r="B26" s="31" t="s">
        <v>145</v>
      </c>
      <c r="E26" s="31" t="s">
        <v>143</v>
      </c>
      <c r="F26" s="12">
        <f t="shared" si="0"/>
        <v>25</v>
      </c>
      <c r="G26" s="42"/>
      <c r="J26" s="42"/>
      <c r="K26" s="42"/>
      <c r="L26" s="42"/>
      <c r="M26" s="42"/>
      <c r="N26" s="42"/>
      <c r="O26" s="21"/>
      <c r="P26" s="42">
        <v>25</v>
      </c>
      <c r="Q26" s="42"/>
      <c r="R26" s="43"/>
    </row>
    <row r="27" spans="1:18" s="31" customFormat="1" x14ac:dyDescent="0.25">
      <c r="A27" s="34">
        <v>43647</v>
      </c>
      <c r="B27" s="31" t="s">
        <v>145</v>
      </c>
      <c r="E27" s="31" t="s">
        <v>143</v>
      </c>
      <c r="F27" s="12">
        <f t="shared" si="0"/>
        <v>100</v>
      </c>
      <c r="G27" s="42"/>
      <c r="J27" s="42"/>
      <c r="K27" s="42"/>
      <c r="L27" s="42"/>
      <c r="M27" s="42"/>
      <c r="N27" s="42"/>
      <c r="O27" s="21"/>
      <c r="P27" s="42">
        <v>100</v>
      </c>
      <c r="Q27" s="42"/>
      <c r="R27" s="43"/>
    </row>
    <row r="28" spans="1:18" s="31" customFormat="1" x14ac:dyDescent="0.25">
      <c r="A28" s="34">
        <v>43650</v>
      </c>
      <c r="B28" s="31" t="s">
        <v>145</v>
      </c>
      <c r="E28" s="31" t="s">
        <v>143</v>
      </c>
      <c r="F28" s="12">
        <f t="shared" si="0"/>
        <v>50</v>
      </c>
      <c r="G28" s="42"/>
      <c r="H28" s="42"/>
      <c r="I28" s="42"/>
      <c r="J28" s="42"/>
      <c r="K28" s="42"/>
      <c r="L28" s="42"/>
      <c r="M28" s="42"/>
      <c r="N28" s="42"/>
      <c r="O28" s="21"/>
      <c r="P28" s="21">
        <v>50</v>
      </c>
      <c r="Q28" s="42"/>
      <c r="R28" s="43"/>
    </row>
    <row r="29" spans="1:18" x14ac:dyDescent="0.25">
      <c r="A29" s="17">
        <v>43683</v>
      </c>
      <c r="B29" s="3" t="s">
        <v>151</v>
      </c>
      <c r="C29" s="3"/>
      <c r="D29" s="3"/>
      <c r="E29" s="3" t="s">
        <v>143</v>
      </c>
      <c r="F29" s="12">
        <f t="shared" si="0"/>
        <v>74</v>
      </c>
      <c r="G29" s="3"/>
      <c r="H29" s="3"/>
      <c r="I29" s="3"/>
      <c r="J29" s="11"/>
      <c r="K29" s="11"/>
      <c r="L29" s="11"/>
      <c r="M29" s="11"/>
      <c r="N29" s="11">
        <v>74</v>
      </c>
      <c r="O29" s="18"/>
      <c r="P29" s="11"/>
      <c r="Q29" s="11"/>
      <c r="R29" s="3"/>
    </row>
    <row r="30" spans="1:18" x14ac:dyDescent="0.25">
      <c r="A30" s="8">
        <v>43689</v>
      </c>
      <c r="B30" t="s">
        <v>152</v>
      </c>
      <c r="E30" t="s">
        <v>143</v>
      </c>
      <c r="F30" s="12">
        <f t="shared" si="0"/>
        <v>130</v>
      </c>
      <c r="G30" s="2"/>
      <c r="J30" s="2"/>
      <c r="K30" s="2"/>
      <c r="L30" s="2"/>
      <c r="M30" s="2"/>
      <c r="N30" s="2"/>
      <c r="O30" s="4">
        <v>130</v>
      </c>
      <c r="P30" s="2"/>
      <c r="Q30" s="2"/>
      <c r="R30" s="13"/>
    </row>
    <row r="31" spans="1:18" x14ac:dyDescent="0.25">
      <c r="A31" s="17">
        <v>43714</v>
      </c>
      <c r="B31" s="3" t="s">
        <v>151</v>
      </c>
      <c r="C31" s="3"/>
      <c r="D31" s="3"/>
      <c r="E31" s="3" t="s">
        <v>143</v>
      </c>
      <c r="F31" s="12">
        <f t="shared" si="0"/>
        <v>74</v>
      </c>
      <c r="G31" s="3"/>
      <c r="H31" s="3"/>
      <c r="I31" s="3"/>
      <c r="J31" s="11"/>
      <c r="K31" s="11"/>
      <c r="L31" s="11"/>
      <c r="M31" s="11"/>
      <c r="N31" s="11">
        <v>74</v>
      </c>
      <c r="O31" s="18"/>
      <c r="P31" s="11"/>
      <c r="Q31" s="11"/>
      <c r="R31" s="3"/>
    </row>
    <row r="32" spans="1:18" x14ac:dyDescent="0.25">
      <c r="A32" s="8">
        <v>43714</v>
      </c>
      <c r="B32" t="s">
        <v>107</v>
      </c>
      <c r="E32" t="s">
        <v>143</v>
      </c>
      <c r="F32" s="12">
        <f t="shared" si="0"/>
        <v>10090.5</v>
      </c>
      <c r="G32">
        <v>10090.5</v>
      </c>
      <c r="J32" s="2"/>
      <c r="K32" s="2"/>
      <c r="L32" s="2"/>
      <c r="M32" s="2"/>
      <c r="N32" s="2"/>
      <c r="O32" s="4"/>
      <c r="P32" s="2"/>
      <c r="Q32" s="2"/>
      <c r="R32" s="13"/>
    </row>
    <row r="33" spans="1:18" x14ac:dyDescent="0.25">
      <c r="A33" s="8">
        <v>43720</v>
      </c>
      <c r="B33" t="s">
        <v>160</v>
      </c>
      <c r="E33" t="s">
        <v>143</v>
      </c>
      <c r="F33" s="12">
        <f t="shared" si="0"/>
        <v>134.4</v>
      </c>
      <c r="G33" s="2"/>
      <c r="J33" s="2"/>
      <c r="K33" s="2"/>
      <c r="L33" s="2"/>
      <c r="M33" s="2"/>
      <c r="N33" s="2"/>
      <c r="O33" s="4">
        <v>134.4</v>
      </c>
      <c r="P33" s="2"/>
      <c r="Q33" s="2"/>
      <c r="R33" s="13"/>
    </row>
    <row r="34" spans="1:18" x14ac:dyDescent="0.25">
      <c r="A34" s="17">
        <v>43745</v>
      </c>
      <c r="B34" s="3" t="s">
        <v>151</v>
      </c>
      <c r="C34" s="3"/>
      <c r="D34" s="3"/>
      <c r="E34" s="3" t="s">
        <v>143</v>
      </c>
      <c r="F34" s="12">
        <f t="shared" si="0"/>
        <v>74</v>
      </c>
      <c r="G34" s="3"/>
      <c r="H34" s="3"/>
      <c r="I34" s="3"/>
      <c r="J34" s="11"/>
      <c r="K34" s="11"/>
      <c r="L34" s="11"/>
      <c r="M34" s="11"/>
      <c r="N34" s="11">
        <v>74</v>
      </c>
      <c r="O34" s="18"/>
      <c r="P34" s="11"/>
      <c r="Q34" s="11"/>
      <c r="R34" s="3"/>
    </row>
    <row r="35" spans="1:18" x14ac:dyDescent="0.25">
      <c r="A35" s="8">
        <v>43753</v>
      </c>
      <c r="B35" t="s">
        <v>160</v>
      </c>
      <c r="E35" t="s">
        <v>143</v>
      </c>
      <c r="F35" s="12">
        <f t="shared" si="0"/>
        <v>5</v>
      </c>
      <c r="G35" s="2"/>
      <c r="J35" s="2"/>
      <c r="K35" s="2"/>
      <c r="L35" s="2"/>
      <c r="M35" s="2">
        <v>5</v>
      </c>
      <c r="N35" s="2"/>
      <c r="O35" s="4"/>
      <c r="P35" s="2"/>
      <c r="Q35" s="2"/>
      <c r="R35" s="13"/>
    </row>
    <row r="36" spans="1:18" x14ac:dyDescent="0.25">
      <c r="A36" s="8">
        <v>43761</v>
      </c>
      <c r="B36" t="s">
        <v>166</v>
      </c>
      <c r="E36" t="s">
        <v>167</v>
      </c>
      <c r="F36" s="12">
        <f t="shared" si="0"/>
        <v>5</v>
      </c>
      <c r="G36" s="2"/>
      <c r="J36" s="2"/>
      <c r="K36" s="2"/>
      <c r="L36" s="2"/>
      <c r="M36" s="2">
        <v>5</v>
      </c>
      <c r="N36" s="2"/>
      <c r="O36" s="4"/>
      <c r="P36" s="2"/>
      <c r="Q36" s="2"/>
      <c r="R36" s="13"/>
    </row>
    <row r="37" spans="1:18" x14ac:dyDescent="0.25">
      <c r="A37" s="8">
        <v>43763</v>
      </c>
      <c r="B37" t="s">
        <v>107</v>
      </c>
      <c r="E37" t="s">
        <v>143</v>
      </c>
      <c r="F37" s="12">
        <f t="shared" si="0"/>
        <v>22143.040000000001</v>
      </c>
      <c r="G37" s="2"/>
      <c r="H37" s="2"/>
      <c r="I37" s="2">
        <v>22143.040000000001</v>
      </c>
      <c r="J37" s="2"/>
      <c r="K37" s="2"/>
      <c r="L37" s="2"/>
      <c r="M37" s="2"/>
      <c r="N37" s="2"/>
      <c r="O37" s="4"/>
      <c r="P37" s="4"/>
      <c r="Q37" s="2"/>
      <c r="R37" s="13"/>
    </row>
    <row r="38" spans="1:18" x14ac:dyDescent="0.25">
      <c r="A38" s="17">
        <v>43775</v>
      </c>
      <c r="B38" s="3" t="s">
        <v>151</v>
      </c>
      <c r="C38" s="3"/>
      <c r="D38" s="3"/>
      <c r="E38" s="3" t="s">
        <v>143</v>
      </c>
      <c r="F38" s="12">
        <f t="shared" si="0"/>
        <v>74</v>
      </c>
      <c r="G38" s="3"/>
      <c r="H38" s="3"/>
      <c r="I38" s="3"/>
      <c r="J38" s="11"/>
      <c r="K38" s="11"/>
      <c r="L38" s="11"/>
      <c r="M38" s="11"/>
      <c r="N38" s="11">
        <v>74</v>
      </c>
      <c r="O38" s="18"/>
      <c r="P38" s="11"/>
      <c r="Q38" s="11"/>
      <c r="R38" s="3"/>
    </row>
    <row r="39" spans="1:18" x14ac:dyDescent="0.25">
      <c r="A39" s="17">
        <v>43805</v>
      </c>
      <c r="B39" s="3" t="s">
        <v>151</v>
      </c>
      <c r="C39" s="3"/>
      <c r="D39" s="3"/>
      <c r="E39" s="3" t="s">
        <v>143</v>
      </c>
      <c r="F39" s="12">
        <f t="shared" si="0"/>
        <v>74</v>
      </c>
      <c r="G39" s="3"/>
      <c r="H39" s="3"/>
      <c r="I39" s="3"/>
      <c r="J39" s="11"/>
      <c r="K39" s="11"/>
      <c r="L39" s="11"/>
      <c r="M39" s="11"/>
      <c r="N39" s="11">
        <v>74</v>
      </c>
      <c r="O39" s="18"/>
      <c r="P39" s="11"/>
      <c r="Q39" s="11"/>
      <c r="R39" s="3"/>
    </row>
    <row r="40" spans="1:18" x14ac:dyDescent="0.25">
      <c r="A40" s="8">
        <v>43809</v>
      </c>
      <c r="B40" t="s">
        <v>181</v>
      </c>
      <c r="E40" t="s">
        <v>143</v>
      </c>
      <c r="F40" s="12">
        <f t="shared" si="0"/>
        <v>0.39</v>
      </c>
      <c r="G40" s="2"/>
      <c r="J40" s="2"/>
      <c r="K40" s="2"/>
      <c r="L40" s="2"/>
      <c r="M40" s="2"/>
      <c r="N40" s="2"/>
      <c r="O40" s="4"/>
      <c r="P40" s="2"/>
      <c r="Q40" s="2"/>
      <c r="R40" s="13">
        <v>0.39</v>
      </c>
    </row>
    <row r="41" spans="1:18" x14ac:dyDescent="0.25">
      <c r="A41" s="8">
        <v>43809</v>
      </c>
      <c r="B41" t="s">
        <v>182</v>
      </c>
      <c r="E41" t="s">
        <v>143</v>
      </c>
      <c r="F41" s="12">
        <f t="shared" si="0"/>
        <v>0.6</v>
      </c>
      <c r="G41" s="2"/>
      <c r="J41" s="2"/>
      <c r="K41" s="2"/>
      <c r="L41" s="2"/>
      <c r="M41" s="2"/>
      <c r="N41" s="2"/>
      <c r="O41" s="4"/>
      <c r="P41" s="2"/>
      <c r="Q41" s="2"/>
      <c r="R41" s="13">
        <v>0.6</v>
      </c>
    </row>
    <row r="42" spans="1:18" x14ac:dyDescent="0.25">
      <c r="A42" s="17">
        <v>43836</v>
      </c>
      <c r="B42" s="3" t="s">
        <v>151</v>
      </c>
      <c r="C42" s="3"/>
      <c r="D42" s="3"/>
      <c r="E42" s="3" t="s">
        <v>143</v>
      </c>
      <c r="F42" s="12">
        <f t="shared" si="0"/>
        <v>74</v>
      </c>
      <c r="G42" s="3"/>
      <c r="H42" s="3"/>
      <c r="I42" s="3"/>
      <c r="J42" s="11"/>
      <c r="K42" s="11"/>
      <c r="L42" s="11"/>
      <c r="M42" s="11"/>
      <c r="N42" s="11">
        <v>74</v>
      </c>
      <c r="O42" s="18"/>
      <c r="P42" s="11"/>
      <c r="Q42" s="11"/>
      <c r="R42" s="3"/>
    </row>
    <row r="43" spans="1:18" x14ac:dyDescent="0.25">
      <c r="A43" s="8">
        <v>43847</v>
      </c>
      <c r="B43" t="s">
        <v>185</v>
      </c>
      <c r="E43" t="s">
        <v>143</v>
      </c>
      <c r="F43" s="12">
        <f t="shared" si="0"/>
        <v>62.88</v>
      </c>
      <c r="G43" s="2"/>
      <c r="J43" s="2"/>
      <c r="K43" s="2"/>
      <c r="L43" s="2"/>
      <c r="M43" s="2">
        <v>62.88</v>
      </c>
      <c r="N43" s="2"/>
      <c r="O43" s="4"/>
      <c r="P43" s="2"/>
      <c r="Q43" s="2"/>
      <c r="R43" s="13"/>
    </row>
    <row r="44" spans="1:18" x14ac:dyDescent="0.25">
      <c r="A44" s="17">
        <v>43867</v>
      </c>
      <c r="B44" s="3" t="s">
        <v>151</v>
      </c>
      <c r="C44" s="3"/>
      <c r="D44" s="3"/>
      <c r="E44" s="3" t="s">
        <v>143</v>
      </c>
      <c r="F44" s="12">
        <f t="shared" si="0"/>
        <v>74</v>
      </c>
      <c r="G44" s="3"/>
      <c r="H44" s="18"/>
      <c r="I44" s="3"/>
      <c r="J44" s="11"/>
      <c r="K44" s="11"/>
      <c r="L44" s="11"/>
      <c r="M44" s="11"/>
      <c r="N44" s="18">
        <v>74</v>
      </c>
      <c r="O44" s="18"/>
      <c r="P44" s="11"/>
      <c r="Q44" s="11"/>
      <c r="R44" s="3"/>
    </row>
    <row r="45" spans="1:18" x14ac:dyDescent="0.25">
      <c r="A45" s="8">
        <v>43871</v>
      </c>
      <c r="B45" t="s">
        <v>186</v>
      </c>
      <c r="E45" t="s">
        <v>143</v>
      </c>
      <c r="F45" s="12">
        <f t="shared" si="0"/>
        <v>5500</v>
      </c>
      <c r="G45" s="2"/>
      <c r="H45" s="4">
        <v>5500</v>
      </c>
      <c r="J45" s="2"/>
      <c r="K45" s="2"/>
      <c r="L45" s="2"/>
      <c r="M45" s="2"/>
      <c r="N45" s="4"/>
      <c r="O45" s="4"/>
      <c r="P45" s="2"/>
      <c r="Q45" s="2"/>
      <c r="R45" s="13"/>
    </row>
    <row r="46" spans="1:18" x14ac:dyDescent="0.25">
      <c r="A46" s="8">
        <v>43885</v>
      </c>
      <c r="B46" t="s">
        <v>141</v>
      </c>
      <c r="E46" t="s">
        <v>143</v>
      </c>
      <c r="F46" s="12">
        <f t="shared" si="0"/>
        <v>9008.42</v>
      </c>
      <c r="G46" s="2"/>
      <c r="H46" s="4"/>
      <c r="J46" s="2">
        <v>9008.42</v>
      </c>
      <c r="K46" s="2"/>
      <c r="L46" s="2"/>
      <c r="M46" s="2"/>
      <c r="N46" s="4"/>
      <c r="O46" s="4"/>
      <c r="P46" s="2"/>
      <c r="Q46" s="2"/>
      <c r="R46" s="13"/>
    </row>
    <row r="47" spans="1:18" x14ac:dyDescent="0.25">
      <c r="A47" s="17">
        <v>43867</v>
      </c>
      <c r="B47" s="3" t="s">
        <v>151</v>
      </c>
      <c r="C47" s="3"/>
      <c r="D47" s="3"/>
      <c r="E47" s="3" t="s">
        <v>143</v>
      </c>
      <c r="F47" s="12">
        <f t="shared" si="0"/>
        <v>74</v>
      </c>
      <c r="G47" s="3"/>
      <c r="H47" s="18"/>
      <c r="I47" s="3"/>
      <c r="J47" s="11"/>
      <c r="K47" s="11"/>
      <c r="L47" s="11"/>
      <c r="M47" s="11"/>
      <c r="N47" s="18">
        <v>74</v>
      </c>
      <c r="O47" s="18"/>
      <c r="P47" s="11"/>
      <c r="Q47" s="11"/>
      <c r="R47" s="3"/>
    </row>
    <row r="48" spans="1:18" x14ac:dyDescent="0.25">
      <c r="A48" s="8">
        <v>43873</v>
      </c>
      <c r="B48" t="s">
        <v>289</v>
      </c>
      <c r="E48" t="s">
        <v>143</v>
      </c>
      <c r="F48" s="12">
        <f t="shared" si="0"/>
        <v>4.8</v>
      </c>
      <c r="G48" s="2"/>
      <c r="J48" s="2"/>
      <c r="K48" s="2"/>
      <c r="L48" s="2"/>
      <c r="M48" s="2"/>
      <c r="N48" s="2"/>
      <c r="O48" s="2">
        <v>4.8</v>
      </c>
      <c r="P48" s="2"/>
      <c r="Q48" s="2"/>
      <c r="R48" s="13"/>
    </row>
    <row r="49" spans="6:18" x14ac:dyDescent="0.25">
      <c r="F49" s="14">
        <f>SUM(F8:F48)</f>
        <v>73978.91</v>
      </c>
      <c r="G49" s="14">
        <f>SUM(G8:G48)</f>
        <v>20181</v>
      </c>
      <c r="H49" s="14">
        <f>SUM(H8:H48)</f>
        <v>5500</v>
      </c>
      <c r="I49" s="14"/>
      <c r="J49" s="14">
        <f t="shared" ref="J49:R49" si="1">SUM(J8:J48)</f>
        <v>9008.42</v>
      </c>
      <c r="K49" s="14">
        <f t="shared" si="1"/>
        <v>20</v>
      </c>
      <c r="L49" s="14">
        <f t="shared" si="1"/>
        <v>0</v>
      </c>
      <c r="M49" s="14">
        <f t="shared" si="1"/>
        <v>72.88</v>
      </c>
      <c r="N49" s="14">
        <f t="shared" si="1"/>
        <v>753.69</v>
      </c>
      <c r="O49" s="14">
        <f t="shared" si="1"/>
        <v>299.2</v>
      </c>
      <c r="P49" s="14">
        <f t="shared" si="1"/>
        <v>4030</v>
      </c>
      <c r="Q49" s="14">
        <f t="shared" si="1"/>
        <v>0</v>
      </c>
      <c r="R49" s="14">
        <f t="shared" si="1"/>
        <v>0.99</v>
      </c>
    </row>
    <row r="52" spans="6:18" x14ac:dyDescent="0.25">
      <c r="F52" s="2"/>
    </row>
    <row r="53" spans="6:18" x14ac:dyDescent="0.25">
      <c r="F53" s="2"/>
      <c r="R53" s="2">
        <f>G49+J49+K49+L49+M49+O49</f>
        <v>29581.5</v>
      </c>
    </row>
  </sheetData>
  <pageMargins left="0.7" right="0.7" top="0.75" bottom="0.75" header="0.3" footer="0.3"/>
  <pageSetup paperSize="9"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2EC2F-A268-4A63-BDE0-2874B7EE18A7}">
  <dimension ref="A1:AM112"/>
  <sheetViews>
    <sheetView workbookViewId="0">
      <pane ySplit="7" topLeftCell="A83" activePane="bottomLeft" state="frozen"/>
      <selection pane="bottomLeft" activeCell="A17" sqref="A17:XFD18"/>
    </sheetView>
  </sheetViews>
  <sheetFormatPr defaultRowHeight="15" x14ac:dyDescent="0.25"/>
  <cols>
    <col min="1" max="1" width="12.42578125" style="37" customWidth="1"/>
    <col min="2" max="2" width="23.42578125" style="37" customWidth="1"/>
    <col min="3" max="3" width="9.140625" style="37"/>
    <col min="4" max="4" width="10.85546875" style="37" bestFit="1" customWidth="1"/>
    <col min="5" max="5" width="10.140625" style="37" bestFit="1" customWidth="1"/>
    <col min="6" max="6" width="16.28515625" style="37" bestFit="1" customWidth="1"/>
    <col min="7" max="7" width="16.140625" style="37" customWidth="1"/>
    <col min="8" max="8" width="12.7109375" style="37" customWidth="1"/>
    <col min="9" max="9" width="13.5703125" style="37" customWidth="1"/>
    <col min="10" max="10" width="9.28515625" style="37" bestFit="1" customWidth="1"/>
    <col min="11" max="11" width="13" style="37" customWidth="1"/>
    <col min="12" max="13" width="9.28515625" style="37" bestFit="1" customWidth="1"/>
    <col min="14" max="14" width="14.42578125" style="37" customWidth="1"/>
    <col min="15" max="18" width="9.28515625" style="37" bestFit="1" customWidth="1"/>
    <col min="19" max="19" width="10.7109375" style="37" customWidth="1"/>
    <col min="20" max="20" width="13.140625" style="37" customWidth="1"/>
    <col min="21" max="25" width="9.28515625" style="37" bestFit="1" customWidth="1"/>
    <col min="26" max="26" width="12.140625" style="37" customWidth="1"/>
    <col min="27" max="27" width="9.28515625" style="37" bestFit="1" customWidth="1"/>
    <col min="28" max="28" width="11.42578125" style="37" customWidth="1"/>
    <col min="29" max="33" width="9.28515625" style="37" bestFit="1" customWidth="1"/>
    <col min="34" max="34" width="9.140625" style="37"/>
    <col min="35" max="35" width="10.140625" style="37" bestFit="1" customWidth="1"/>
    <col min="36" max="36" width="10.85546875" style="37" customWidth="1"/>
    <col min="37" max="37" width="15.28515625" style="37" customWidth="1"/>
    <col min="38" max="38" width="9.28515625" style="37" bestFit="1" customWidth="1"/>
    <col min="39" max="16384" width="9.140625" style="37"/>
  </cols>
  <sheetData>
    <row r="1" spans="1:39" x14ac:dyDescent="0.25">
      <c r="A1" s="23"/>
      <c r="B1" s="24"/>
      <c r="C1" s="25"/>
      <c r="D1" s="10"/>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row>
    <row r="2" spans="1:39" x14ac:dyDescent="0.25">
      <c r="A2" s="23"/>
      <c r="B2" s="24"/>
      <c r="C2" s="25"/>
      <c r="D2" s="10"/>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row>
    <row r="3" spans="1:39" ht="21" x14ac:dyDescent="0.35">
      <c r="A3" s="46" t="s">
        <v>0</v>
      </c>
      <c r="B3" s="47"/>
      <c r="C3" s="48"/>
      <c r="D3" s="49"/>
      <c r="E3" s="47"/>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row>
    <row r="4" spans="1:39" x14ac:dyDescent="0.25">
      <c r="A4" s="23"/>
      <c r="B4" s="24"/>
      <c r="C4" s="25"/>
      <c r="D4" s="10"/>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row>
    <row r="5" spans="1:39" x14ac:dyDescent="0.25">
      <c r="A5" s="50" t="s">
        <v>105</v>
      </c>
      <c r="B5" s="24"/>
      <c r="C5" s="25"/>
      <c r="D5" s="10"/>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row>
    <row r="6" spans="1:39" x14ac:dyDescent="0.25">
      <c r="A6" s="23"/>
      <c r="B6" s="24"/>
      <c r="C6" s="25"/>
      <c r="D6" s="10"/>
      <c r="E6" s="24"/>
      <c r="F6" s="51" t="s">
        <v>72</v>
      </c>
      <c r="G6" s="107" t="s">
        <v>12</v>
      </c>
      <c r="H6" s="107"/>
      <c r="I6" s="107"/>
      <c r="J6" s="107"/>
      <c r="K6" s="107"/>
      <c r="L6" s="107"/>
      <c r="M6" s="107"/>
      <c r="N6" s="107"/>
      <c r="O6" s="107"/>
      <c r="P6" s="107"/>
      <c r="Q6" s="108" t="s">
        <v>73</v>
      </c>
      <c r="R6" s="108"/>
      <c r="S6" s="108" t="s">
        <v>74</v>
      </c>
      <c r="T6" s="108"/>
      <c r="U6" s="108"/>
      <c r="V6" s="108"/>
      <c r="W6" s="108"/>
      <c r="X6" s="108"/>
      <c r="Y6" s="108"/>
      <c r="Z6" s="108"/>
      <c r="AA6" s="108"/>
      <c r="AB6" s="108"/>
      <c r="AC6" s="52"/>
      <c r="AD6" s="52"/>
      <c r="AE6" s="52"/>
      <c r="AF6" s="108" t="s">
        <v>75</v>
      </c>
      <c r="AG6" s="108"/>
      <c r="AH6" s="53"/>
      <c r="AI6" s="108" t="s">
        <v>76</v>
      </c>
      <c r="AJ6" s="108"/>
      <c r="AK6" s="24"/>
      <c r="AL6" s="24"/>
      <c r="AM6" s="24"/>
    </row>
    <row r="7" spans="1:39" ht="45" x14ac:dyDescent="0.25">
      <c r="A7" s="54" t="s">
        <v>77</v>
      </c>
      <c r="B7" s="38" t="s">
        <v>59</v>
      </c>
      <c r="C7" s="55" t="s">
        <v>78</v>
      </c>
      <c r="D7" s="56" t="s">
        <v>79</v>
      </c>
      <c r="E7" s="38" t="s">
        <v>20</v>
      </c>
      <c r="F7" s="38" t="s">
        <v>80</v>
      </c>
      <c r="G7" s="38" t="s">
        <v>13</v>
      </c>
      <c r="H7" s="38" t="s">
        <v>81</v>
      </c>
      <c r="I7" s="38" t="s">
        <v>82</v>
      </c>
      <c r="J7" s="38" t="s">
        <v>83</v>
      </c>
      <c r="K7" s="38" t="s">
        <v>84</v>
      </c>
      <c r="L7" s="38" t="s">
        <v>42</v>
      </c>
      <c r="M7" s="38" t="s">
        <v>48</v>
      </c>
      <c r="N7" s="38" t="s">
        <v>85</v>
      </c>
      <c r="O7" s="38" t="s">
        <v>18</v>
      </c>
      <c r="P7" s="38" t="s">
        <v>19</v>
      </c>
      <c r="Q7" s="38" t="s">
        <v>86</v>
      </c>
      <c r="R7" s="38" t="s">
        <v>87</v>
      </c>
      <c r="S7" s="38" t="s">
        <v>88</v>
      </c>
      <c r="T7" s="38" t="s">
        <v>25</v>
      </c>
      <c r="U7" s="38" t="s">
        <v>26</v>
      </c>
      <c r="V7" s="38" t="s">
        <v>27</v>
      </c>
      <c r="W7" s="38" t="s">
        <v>28</v>
      </c>
      <c r="X7" s="38" t="s">
        <v>89</v>
      </c>
      <c r="Y7" s="38" t="s">
        <v>90</v>
      </c>
      <c r="Z7" s="38" t="s">
        <v>31</v>
      </c>
      <c r="AA7" s="38" t="s">
        <v>32</v>
      </c>
      <c r="AB7" s="38" t="s">
        <v>33</v>
      </c>
      <c r="AC7" s="38" t="s">
        <v>34</v>
      </c>
      <c r="AD7" s="38" t="s">
        <v>35</v>
      </c>
      <c r="AE7" s="38" t="s">
        <v>36</v>
      </c>
      <c r="AF7" s="38" t="s">
        <v>48</v>
      </c>
      <c r="AG7" s="38" t="s">
        <v>42</v>
      </c>
      <c r="AH7" s="38" t="s">
        <v>91</v>
      </c>
      <c r="AI7" s="38" t="s">
        <v>44</v>
      </c>
      <c r="AJ7" s="38" t="s">
        <v>45</v>
      </c>
      <c r="AK7" s="38" t="s">
        <v>46</v>
      </c>
      <c r="AL7" s="38" t="s">
        <v>92</v>
      </c>
      <c r="AM7" s="38"/>
    </row>
    <row r="8" spans="1:39" x14ac:dyDescent="0.25">
      <c r="A8" s="54">
        <v>43563</v>
      </c>
      <c r="B8" s="38" t="s">
        <v>108</v>
      </c>
      <c r="C8" s="57"/>
      <c r="D8" s="58">
        <v>43565</v>
      </c>
      <c r="E8" s="38">
        <f>SUM(G8:AL8)</f>
        <v>313</v>
      </c>
      <c r="F8" s="37" t="s">
        <v>129</v>
      </c>
      <c r="G8" s="38"/>
      <c r="H8" s="38"/>
      <c r="I8" s="38"/>
      <c r="J8" s="38"/>
      <c r="K8" s="38"/>
      <c r="L8" s="38"/>
      <c r="M8" s="38"/>
      <c r="N8" s="38"/>
      <c r="O8" s="38"/>
      <c r="P8" s="38"/>
      <c r="Q8" s="38"/>
      <c r="R8" s="38"/>
      <c r="S8" s="38"/>
      <c r="T8" s="38"/>
      <c r="U8" s="38"/>
      <c r="V8" s="38"/>
      <c r="W8" s="38"/>
      <c r="X8" s="38"/>
      <c r="Y8" s="38"/>
      <c r="Z8" s="38"/>
      <c r="AA8" s="38"/>
      <c r="AB8" s="38"/>
      <c r="AC8" s="38"/>
      <c r="AD8" s="38"/>
      <c r="AE8" s="38"/>
      <c r="AF8" s="38"/>
      <c r="AG8" s="38">
        <v>260.83</v>
      </c>
      <c r="AH8" s="38"/>
      <c r="AI8" s="38"/>
      <c r="AJ8" s="38"/>
      <c r="AK8" s="38"/>
      <c r="AL8" s="38">
        <v>52.17</v>
      </c>
      <c r="AM8" s="38"/>
    </row>
    <row r="9" spans="1:39" x14ac:dyDescent="0.25">
      <c r="A9" s="23">
        <v>43563</v>
      </c>
      <c r="B9" s="24" t="s">
        <v>112</v>
      </c>
      <c r="C9" s="57"/>
      <c r="D9" s="22">
        <v>43565</v>
      </c>
      <c r="E9" s="38">
        <f t="shared" ref="E9:E73" si="0">SUM(G9:AL9)</f>
        <v>156</v>
      </c>
      <c r="F9" s="24" t="s">
        <v>116</v>
      </c>
      <c r="G9" s="24"/>
      <c r="H9" s="24"/>
      <c r="I9" s="24"/>
      <c r="J9" s="24"/>
      <c r="K9" s="24"/>
      <c r="L9" s="24"/>
      <c r="M9" s="24"/>
      <c r="N9" s="24"/>
      <c r="O9" s="24">
        <v>130</v>
      </c>
      <c r="P9" s="24"/>
      <c r="Q9" s="24"/>
      <c r="R9" s="24"/>
      <c r="S9" s="24"/>
      <c r="T9" s="24"/>
      <c r="U9" s="24"/>
      <c r="V9" s="24"/>
      <c r="W9" s="24"/>
      <c r="X9" s="24"/>
      <c r="Y9" s="24"/>
      <c r="Z9" s="24"/>
      <c r="AA9" s="24"/>
      <c r="AB9" s="24"/>
      <c r="AC9" s="24"/>
      <c r="AD9" s="24"/>
      <c r="AE9" s="24">
        <v>26</v>
      </c>
      <c r="AF9" s="24"/>
      <c r="AG9" s="24"/>
      <c r="AH9" s="24"/>
      <c r="AI9" s="24"/>
      <c r="AJ9" s="24"/>
      <c r="AK9" s="24"/>
      <c r="AL9" s="24"/>
      <c r="AM9" s="24"/>
    </row>
    <row r="10" spans="1:39" x14ac:dyDescent="0.25">
      <c r="A10" s="23">
        <v>43563</v>
      </c>
      <c r="B10" s="24" t="s">
        <v>113</v>
      </c>
      <c r="C10" s="57"/>
      <c r="D10" s="59">
        <v>43565</v>
      </c>
      <c r="E10" s="38">
        <f t="shared" si="0"/>
        <v>424.29999999999995</v>
      </c>
      <c r="F10" s="39" t="s">
        <v>124</v>
      </c>
      <c r="G10" s="24"/>
      <c r="H10" s="24"/>
      <c r="I10" s="24"/>
      <c r="J10" s="24"/>
      <c r="K10" s="24"/>
      <c r="L10" s="24"/>
      <c r="M10" s="24"/>
      <c r="N10" s="24"/>
      <c r="O10" s="24"/>
      <c r="P10" s="24"/>
      <c r="Q10" s="24"/>
      <c r="R10" s="24">
        <v>405.9</v>
      </c>
      <c r="S10" s="24"/>
      <c r="T10" s="24"/>
      <c r="U10" s="24"/>
      <c r="V10" s="24"/>
      <c r="W10" s="24">
        <v>18.399999999999999</v>
      </c>
      <c r="X10" s="24"/>
      <c r="Y10" s="24"/>
      <c r="Z10" s="24"/>
      <c r="AA10" s="24"/>
      <c r="AB10" s="24"/>
      <c r="AC10" s="24"/>
      <c r="AD10" s="24"/>
      <c r="AE10" s="24"/>
      <c r="AF10" s="24"/>
      <c r="AG10" s="24"/>
      <c r="AH10" s="24"/>
      <c r="AI10" s="24"/>
      <c r="AJ10" s="24"/>
      <c r="AK10" s="24"/>
      <c r="AL10" s="24"/>
      <c r="AM10" s="24"/>
    </row>
    <row r="11" spans="1:39" x14ac:dyDescent="0.25">
      <c r="A11" s="23">
        <v>43563</v>
      </c>
      <c r="B11" s="24" t="s">
        <v>114</v>
      </c>
      <c r="C11" s="57"/>
      <c r="D11" s="59">
        <v>43565</v>
      </c>
      <c r="E11" s="38">
        <f t="shared" si="0"/>
        <v>115.2</v>
      </c>
      <c r="F11" s="37" t="s">
        <v>125</v>
      </c>
      <c r="G11" s="24"/>
      <c r="H11" s="24"/>
      <c r="I11" s="24"/>
      <c r="J11" s="24"/>
      <c r="K11" s="24"/>
      <c r="L11" s="24"/>
      <c r="M11" s="24"/>
      <c r="N11" s="24"/>
      <c r="O11" s="24"/>
      <c r="P11" s="24"/>
      <c r="Q11" s="24"/>
      <c r="R11" s="24"/>
      <c r="S11" s="24"/>
      <c r="T11" s="24"/>
      <c r="U11" s="24"/>
      <c r="V11" s="24"/>
      <c r="W11" s="24"/>
      <c r="X11" s="24"/>
      <c r="Y11" s="24">
        <v>96</v>
      </c>
      <c r="Z11" s="24"/>
      <c r="AA11" s="24"/>
      <c r="AB11" s="24"/>
      <c r="AC11" s="24"/>
      <c r="AD11" s="24"/>
      <c r="AE11" s="24">
        <v>19.2</v>
      </c>
      <c r="AF11" s="24"/>
      <c r="AG11" s="24"/>
      <c r="AH11" s="24"/>
      <c r="AI11" s="24"/>
      <c r="AJ11" s="24"/>
      <c r="AK11" s="24"/>
      <c r="AL11" s="24"/>
      <c r="AM11" s="24"/>
    </row>
    <row r="12" spans="1:39" x14ac:dyDescent="0.25">
      <c r="A12" s="23">
        <v>43563</v>
      </c>
      <c r="B12" s="24" t="s">
        <v>115</v>
      </c>
      <c r="C12" s="25"/>
      <c r="D12" s="22">
        <v>43565</v>
      </c>
      <c r="E12" s="38">
        <f t="shared" si="0"/>
        <v>39.29</v>
      </c>
      <c r="F12" s="37" t="s">
        <v>126</v>
      </c>
      <c r="G12" s="24"/>
      <c r="H12" s="24"/>
      <c r="I12" s="24"/>
      <c r="J12" s="24"/>
      <c r="K12" s="24"/>
      <c r="L12" s="24"/>
      <c r="M12" s="24"/>
      <c r="N12" s="24"/>
      <c r="O12" s="24"/>
      <c r="P12" s="24">
        <v>32.74</v>
      </c>
      <c r="Q12" s="24"/>
      <c r="R12" s="24"/>
      <c r="S12" s="24"/>
      <c r="T12" s="24"/>
      <c r="U12" s="24"/>
      <c r="V12" s="24"/>
      <c r="W12" s="24"/>
      <c r="X12" s="24"/>
      <c r="Y12" s="24"/>
      <c r="Z12" s="24"/>
      <c r="AA12" s="24"/>
      <c r="AB12" s="24"/>
      <c r="AC12" s="24"/>
      <c r="AD12" s="24"/>
      <c r="AE12" s="24">
        <v>6.55</v>
      </c>
      <c r="AF12" s="24"/>
      <c r="AG12" s="24"/>
      <c r="AH12" s="24"/>
      <c r="AI12" s="24"/>
      <c r="AJ12" s="24"/>
      <c r="AK12" s="24"/>
      <c r="AL12" s="24"/>
      <c r="AM12" s="24"/>
    </row>
    <row r="13" spans="1:39" x14ac:dyDescent="0.25">
      <c r="A13" s="23">
        <v>43563</v>
      </c>
      <c r="B13" s="24" t="s">
        <v>127</v>
      </c>
      <c r="C13" s="57"/>
      <c r="D13" s="22">
        <v>43565</v>
      </c>
      <c r="E13" s="38">
        <f t="shared" si="0"/>
        <v>2640</v>
      </c>
      <c r="F13" s="37" t="s">
        <v>128</v>
      </c>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v>2200</v>
      </c>
      <c r="AL13" s="24">
        <v>440</v>
      </c>
      <c r="AM13" s="24"/>
    </row>
    <row r="14" spans="1:39" x14ac:dyDescent="0.25">
      <c r="A14" s="23">
        <v>43551</v>
      </c>
      <c r="B14" s="24" t="s">
        <v>132</v>
      </c>
      <c r="D14" s="22">
        <v>43585</v>
      </c>
      <c r="E14" s="38">
        <f t="shared" si="0"/>
        <v>1914</v>
      </c>
      <c r="F14" s="37" t="s">
        <v>128</v>
      </c>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v>1595</v>
      </c>
      <c r="AJ14" s="24"/>
      <c r="AK14" s="24"/>
      <c r="AL14" s="24">
        <v>319</v>
      </c>
      <c r="AM14" s="24"/>
    </row>
    <row r="15" spans="1:39" x14ac:dyDescent="0.25">
      <c r="A15" s="23">
        <v>43563</v>
      </c>
      <c r="B15" s="24" t="s">
        <v>133</v>
      </c>
      <c r="D15" s="22">
        <v>43586</v>
      </c>
      <c r="E15" s="38">
        <f t="shared" si="0"/>
        <v>20</v>
      </c>
      <c r="F15" s="37" t="s">
        <v>134</v>
      </c>
      <c r="G15" s="24"/>
      <c r="H15" s="24"/>
      <c r="I15" s="24"/>
      <c r="J15" s="24"/>
      <c r="K15" s="24"/>
      <c r="L15" s="24"/>
      <c r="M15" s="24"/>
      <c r="N15" s="24"/>
      <c r="O15" s="24"/>
      <c r="P15" s="24"/>
      <c r="Q15" s="24"/>
      <c r="R15" s="24"/>
      <c r="S15" s="24"/>
      <c r="T15" s="24"/>
      <c r="U15" s="24"/>
      <c r="V15" s="24"/>
      <c r="W15" s="24">
        <v>20</v>
      </c>
      <c r="X15" s="24"/>
      <c r="Y15" s="24"/>
      <c r="Z15" s="24"/>
      <c r="AA15" s="24"/>
      <c r="AB15" s="24"/>
      <c r="AC15" s="24"/>
      <c r="AD15" s="24"/>
      <c r="AE15" s="24"/>
      <c r="AF15" s="24"/>
      <c r="AG15" s="24"/>
      <c r="AH15" s="24"/>
      <c r="AI15" s="24"/>
      <c r="AJ15" s="24"/>
      <c r="AK15" s="24"/>
      <c r="AL15" s="24"/>
      <c r="AM15" s="24"/>
    </row>
    <row r="16" spans="1:39" x14ac:dyDescent="0.25">
      <c r="A16" s="23">
        <v>43598</v>
      </c>
      <c r="B16" s="24" t="s">
        <v>113</v>
      </c>
      <c r="C16" s="24"/>
      <c r="D16" s="22">
        <v>43599</v>
      </c>
      <c r="E16" s="38">
        <f t="shared" si="0"/>
        <v>252.46</v>
      </c>
      <c r="F16" s="39" t="s">
        <v>124</v>
      </c>
      <c r="G16" s="24"/>
      <c r="H16" s="24"/>
      <c r="I16" s="24"/>
      <c r="J16" s="24"/>
      <c r="K16" s="24"/>
      <c r="L16" s="24">
        <v>24</v>
      </c>
      <c r="M16" s="24"/>
      <c r="N16" s="24"/>
      <c r="O16" s="24"/>
      <c r="P16" s="24"/>
      <c r="Q16" s="24"/>
      <c r="R16" s="24">
        <v>210.06</v>
      </c>
      <c r="S16" s="24"/>
      <c r="T16" s="24"/>
      <c r="U16" s="24"/>
      <c r="V16" s="24"/>
      <c r="W16" s="24">
        <v>18.399999999999999</v>
      </c>
      <c r="X16" s="24"/>
      <c r="Y16" s="24"/>
      <c r="Z16" s="24"/>
      <c r="AA16" s="24"/>
      <c r="AB16" s="24"/>
      <c r="AC16" s="24"/>
      <c r="AD16" s="24"/>
      <c r="AE16" s="24"/>
      <c r="AF16" s="24"/>
      <c r="AG16" s="24"/>
      <c r="AH16" s="24"/>
      <c r="AI16" s="24"/>
      <c r="AJ16" s="24"/>
      <c r="AK16" s="24"/>
      <c r="AL16" s="24"/>
      <c r="AM16" s="24"/>
    </row>
    <row r="17" spans="1:39" x14ac:dyDescent="0.25">
      <c r="A17" s="23">
        <v>43598</v>
      </c>
      <c r="B17" s="24" t="s">
        <v>135</v>
      </c>
      <c r="C17" s="24"/>
      <c r="D17" s="22">
        <v>43599</v>
      </c>
      <c r="E17" s="38">
        <f t="shared" si="0"/>
        <v>158.4</v>
      </c>
      <c r="F17" s="24" t="s">
        <v>136</v>
      </c>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v>132</v>
      </c>
      <c r="AL17" s="24">
        <v>26.4</v>
      </c>
      <c r="AM17" s="24"/>
    </row>
    <row r="18" spans="1:39" x14ac:dyDescent="0.25">
      <c r="A18" s="23">
        <v>43598</v>
      </c>
      <c r="B18" s="24" t="s">
        <v>135</v>
      </c>
      <c r="C18" s="24"/>
      <c r="D18" s="22">
        <v>43599</v>
      </c>
      <c r="E18" s="38">
        <f t="shared" si="0"/>
        <v>216</v>
      </c>
      <c r="F18" s="24" t="s">
        <v>136</v>
      </c>
      <c r="G18" s="24"/>
      <c r="H18" s="24"/>
      <c r="I18" s="24"/>
      <c r="J18" s="24"/>
      <c r="K18" s="24"/>
      <c r="L18" s="24"/>
      <c r="M18" s="24"/>
      <c r="N18" s="24"/>
      <c r="O18" s="24"/>
      <c r="P18" s="24"/>
      <c r="Q18" s="24"/>
      <c r="R18" s="24"/>
      <c r="S18" s="24"/>
      <c r="T18" s="24"/>
      <c r="U18" s="24"/>
      <c r="V18" s="24"/>
      <c r="W18" s="24"/>
      <c r="X18" s="24">
        <v>180</v>
      </c>
      <c r="Y18" s="24"/>
      <c r="Z18" s="24"/>
      <c r="AA18" s="24"/>
      <c r="AB18" s="24"/>
      <c r="AC18" s="24"/>
      <c r="AD18" s="24"/>
      <c r="AE18" s="24">
        <v>36</v>
      </c>
      <c r="AF18" s="24"/>
      <c r="AG18" s="24"/>
      <c r="AH18" s="24"/>
      <c r="AI18" s="24"/>
      <c r="AJ18" s="24"/>
      <c r="AK18" s="24"/>
      <c r="AL18" s="24"/>
      <c r="AM18" s="24"/>
    </row>
    <row r="19" spans="1:39" x14ac:dyDescent="0.25">
      <c r="A19" s="23">
        <v>43598</v>
      </c>
      <c r="B19" s="24" t="s">
        <v>112</v>
      </c>
      <c r="D19" s="22">
        <v>43599</v>
      </c>
      <c r="E19" s="38">
        <f t="shared" si="0"/>
        <v>678</v>
      </c>
      <c r="F19" s="24" t="s">
        <v>116</v>
      </c>
      <c r="G19" s="24"/>
      <c r="H19" s="24"/>
      <c r="I19" s="24"/>
      <c r="J19" s="24"/>
      <c r="K19" s="24"/>
      <c r="L19" s="24"/>
      <c r="M19" s="24"/>
      <c r="N19" s="24"/>
      <c r="O19" s="24">
        <v>565</v>
      </c>
      <c r="P19" s="24"/>
      <c r="Q19" s="24"/>
      <c r="R19" s="24"/>
      <c r="S19" s="24"/>
      <c r="T19" s="24"/>
      <c r="U19" s="24"/>
      <c r="V19" s="24"/>
      <c r="W19" s="24"/>
      <c r="X19" s="24"/>
      <c r="Y19" s="24"/>
      <c r="Z19" s="24"/>
      <c r="AA19" s="24"/>
      <c r="AB19" s="24"/>
      <c r="AC19" s="24"/>
      <c r="AD19" s="24"/>
      <c r="AE19" s="24">
        <v>113</v>
      </c>
      <c r="AF19" s="24"/>
      <c r="AG19" s="24"/>
      <c r="AH19" s="24"/>
      <c r="AI19" s="24"/>
      <c r="AJ19" s="24"/>
      <c r="AK19" s="24"/>
      <c r="AL19" s="24"/>
      <c r="AM19" s="24"/>
    </row>
    <row r="20" spans="1:39" x14ac:dyDescent="0.25">
      <c r="A20" s="23">
        <v>43598</v>
      </c>
      <c r="B20" s="24" t="s">
        <v>137</v>
      </c>
      <c r="D20" s="22">
        <v>43599</v>
      </c>
      <c r="E20" s="38">
        <f t="shared" si="0"/>
        <v>930.65</v>
      </c>
      <c r="F20" s="37" t="s">
        <v>128</v>
      </c>
      <c r="G20" s="24"/>
      <c r="H20" s="24"/>
      <c r="I20" s="24"/>
      <c r="J20" s="24"/>
      <c r="K20" s="24"/>
      <c r="L20" s="24"/>
      <c r="M20" s="24"/>
      <c r="N20" s="24"/>
      <c r="O20" s="24"/>
      <c r="P20" s="24"/>
      <c r="Q20" s="24"/>
      <c r="R20" s="24"/>
      <c r="S20" s="24">
        <v>930.65</v>
      </c>
      <c r="T20" s="24"/>
      <c r="U20" s="24"/>
      <c r="V20" s="24"/>
      <c r="W20" s="24"/>
      <c r="X20" s="24"/>
      <c r="Y20" s="24"/>
      <c r="Z20" s="24"/>
      <c r="AA20" s="24"/>
      <c r="AB20" s="24"/>
      <c r="AC20" s="24"/>
      <c r="AD20" s="24"/>
      <c r="AE20" s="24"/>
      <c r="AF20" s="24"/>
      <c r="AG20" s="24"/>
      <c r="AH20" s="24"/>
      <c r="AI20" s="24"/>
      <c r="AJ20" s="24"/>
      <c r="AK20" s="24"/>
      <c r="AL20" s="24"/>
      <c r="AM20" s="24"/>
    </row>
    <row r="21" spans="1:39" x14ac:dyDescent="0.25">
      <c r="A21" s="23">
        <v>43598</v>
      </c>
      <c r="B21" s="24" t="s">
        <v>138</v>
      </c>
      <c r="C21" s="24"/>
      <c r="D21" s="22">
        <v>43599</v>
      </c>
      <c r="E21" s="38">
        <f t="shared" si="0"/>
        <v>888.09</v>
      </c>
      <c r="F21" s="37" t="s">
        <v>128</v>
      </c>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v>888.09</v>
      </c>
      <c r="AK21" s="24"/>
      <c r="AL21" s="24"/>
      <c r="AM21" s="24"/>
    </row>
    <row r="22" spans="1:39" x14ac:dyDescent="0.25">
      <c r="A22" s="23">
        <v>43598</v>
      </c>
      <c r="B22" s="24" t="s">
        <v>139</v>
      </c>
      <c r="D22" s="22">
        <v>43599</v>
      </c>
      <c r="E22" s="38">
        <f t="shared" si="0"/>
        <v>510</v>
      </c>
      <c r="F22" s="37" t="s">
        <v>129</v>
      </c>
      <c r="G22" s="24"/>
      <c r="H22" s="24">
        <v>510</v>
      </c>
      <c r="I22" s="24"/>
      <c r="J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row>
    <row r="23" spans="1:39" x14ac:dyDescent="0.25">
      <c r="A23" s="23">
        <v>43598</v>
      </c>
      <c r="B23" s="24" t="s">
        <v>140</v>
      </c>
      <c r="C23" s="24"/>
      <c r="D23" s="22">
        <v>43600</v>
      </c>
      <c r="E23" s="38">
        <f t="shared" si="0"/>
        <v>250.7</v>
      </c>
      <c r="F23" s="39" t="s">
        <v>124</v>
      </c>
      <c r="G23" s="24"/>
      <c r="H23" s="24"/>
      <c r="I23" s="24"/>
      <c r="J23" s="24"/>
      <c r="K23" s="24"/>
      <c r="L23" s="24"/>
      <c r="M23" s="24"/>
      <c r="N23" s="24"/>
      <c r="O23" s="24"/>
      <c r="P23" s="24"/>
      <c r="Q23" s="24"/>
      <c r="R23" s="24">
        <v>168.06</v>
      </c>
      <c r="S23" s="24"/>
      <c r="T23" s="24"/>
      <c r="U23" s="24"/>
      <c r="V23" s="24">
        <v>8.19</v>
      </c>
      <c r="W23" s="24">
        <v>74.45</v>
      </c>
      <c r="X23" s="24"/>
      <c r="Y23" s="24"/>
      <c r="Z23" s="24"/>
      <c r="AA23" s="24"/>
      <c r="AB23" s="24"/>
      <c r="AC23" s="24"/>
      <c r="AD23" s="24"/>
      <c r="AE23" s="24"/>
      <c r="AF23" s="24"/>
      <c r="AG23" s="24"/>
      <c r="AH23" s="24"/>
      <c r="AI23" s="24"/>
      <c r="AJ23" s="24"/>
      <c r="AK23" s="24"/>
      <c r="AL23" s="24"/>
      <c r="AM23" s="24"/>
    </row>
    <row r="24" spans="1:39" x14ac:dyDescent="0.25">
      <c r="A24" s="23">
        <v>43974</v>
      </c>
      <c r="B24" s="24" t="s">
        <v>237</v>
      </c>
      <c r="C24" s="24"/>
      <c r="D24" s="22">
        <v>43974</v>
      </c>
      <c r="E24" s="38">
        <f t="shared" si="0"/>
        <v>1315.22</v>
      </c>
      <c r="F24" s="24" t="s">
        <v>174</v>
      </c>
      <c r="G24" s="24"/>
      <c r="H24" s="24"/>
      <c r="I24" s="24"/>
      <c r="J24" s="24"/>
      <c r="K24" s="24"/>
      <c r="L24" s="24"/>
      <c r="M24" s="24"/>
      <c r="N24" s="24"/>
      <c r="O24" s="24"/>
      <c r="P24" s="24"/>
      <c r="Q24" s="24"/>
      <c r="R24" s="24"/>
      <c r="S24" s="24"/>
      <c r="T24" s="24"/>
      <c r="U24" s="24"/>
      <c r="V24" s="24"/>
      <c r="W24" s="24"/>
      <c r="X24" s="24"/>
      <c r="Y24" s="24"/>
      <c r="Z24" s="24"/>
      <c r="AA24" s="24"/>
      <c r="AB24" s="24">
        <v>1315.22</v>
      </c>
      <c r="AC24" s="24"/>
      <c r="AD24" s="24"/>
      <c r="AE24" s="24"/>
      <c r="AF24" s="24"/>
      <c r="AG24" s="24"/>
      <c r="AH24" s="24"/>
      <c r="AI24" s="24"/>
      <c r="AJ24" s="24"/>
      <c r="AK24" s="24"/>
      <c r="AL24" s="24"/>
      <c r="AM24" s="24"/>
    </row>
    <row r="25" spans="1:39" x14ac:dyDescent="0.25">
      <c r="A25" s="23">
        <v>43598</v>
      </c>
      <c r="B25" s="24" t="s">
        <v>141</v>
      </c>
      <c r="D25" s="22">
        <v>43600</v>
      </c>
      <c r="E25" s="38">
        <f t="shared" si="0"/>
        <v>42</v>
      </c>
      <c r="F25" s="39" t="s">
        <v>124</v>
      </c>
      <c r="G25" s="24"/>
      <c r="H25" s="24"/>
      <c r="I25" s="24"/>
      <c r="J25" s="24"/>
      <c r="K25" s="24"/>
      <c r="L25" s="24"/>
      <c r="M25" s="24"/>
      <c r="N25" s="24"/>
      <c r="O25" s="24"/>
      <c r="P25" s="24"/>
      <c r="Q25" s="24"/>
      <c r="R25" s="24">
        <v>42</v>
      </c>
      <c r="S25" s="24"/>
      <c r="T25" s="24"/>
      <c r="U25" s="24"/>
      <c r="V25" s="24"/>
      <c r="W25" s="24"/>
      <c r="X25" s="24"/>
      <c r="Y25" s="24"/>
      <c r="Z25" s="24"/>
      <c r="AA25" s="24"/>
      <c r="AB25" s="24"/>
      <c r="AC25" s="24"/>
      <c r="AD25" s="24"/>
      <c r="AE25" s="24"/>
      <c r="AF25" s="24"/>
      <c r="AG25" s="24"/>
      <c r="AH25" s="24"/>
      <c r="AI25" s="24"/>
      <c r="AJ25" s="24"/>
      <c r="AK25" s="24"/>
      <c r="AL25" s="24"/>
      <c r="AM25" s="24"/>
    </row>
    <row r="26" spans="1:39" x14ac:dyDescent="0.25">
      <c r="A26" s="23">
        <v>43626</v>
      </c>
      <c r="B26" s="24" t="s">
        <v>132</v>
      </c>
      <c r="D26" s="23">
        <v>43628</v>
      </c>
      <c r="E26" s="38">
        <f t="shared" si="0"/>
        <v>954</v>
      </c>
      <c r="F26" s="37" t="s">
        <v>128</v>
      </c>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v>795</v>
      </c>
      <c r="AL26" s="37">
        <v>159</v>
      </c>
      <c r="AM26" s="24"/>
    </row>
    <row r="27" spans="1:39" x14ac:dyDescent="0.25">
      <c r="A27" s="23">
        <v>43507</v>
      </c>
      <c r="B27" s="24" t="s">
        <v>146</v>
      </c>
      <c r="D27" s="23">
        <v>43620</v>
      </c>
      <c r="E27" s="38">
        <f t="shared" si="0"/>
        <v>6960</v>
      </c>
      <c r="F27" s="37" t="s">
        <v>128</v>
      </c>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v>5800</v>
      </c>
      <c r="AJ27" s="24"/>
      <c r="AK27" s="24"/>
      <c r="AL27" s="24">
        <v>1160</v>
      </c>
      <c r="AM27" s="24"/>
    </row>
    <row r="28" spans="1:39" x14ac:dyDescent="0.25">
      <c r="A28" s="23">
        <v>43626</v>
      </c>
      <c r="B28" s="24" t="s">
        <v>140</v>
      </c>
      <c r="C28" s="24"/>
      <c r="D28" s="23">
        <v>43628</v>
      </c>
      <c r="E28" s="38">
        <f t="shared" si="0"/>
        <v>476.46000000000004</v>
      </c>
      <c r="F28" s="39" t="s">
        <v>124</v>
      </c>
      <c r="G28" s="24"/>
      <c r="H28" s="24"/>
      <c r="I28" s="24"/>
      <c r="J28" s="24"/>
      <c r="K28" s="24"/>
      <c r="L28" s="24"/>
      <c r="M28" s="24"/>
      <c r="N28" s="24"/>
      <c r="O28" s="24"/>
      <c r="P28" s="24"/>
      <c r="Q28" s="24"/>
      <c r="R28" s="24">
        <v>336.12</v>
      </c>
      <c r="S28" s="24"/>
      <c r="T28" s="24"/>
      <c r="U28" s="24"/>
      <c r="V28" s="24">
        <v>21.92</v>
      </c>
      <c r="W28" s="24">
        <v>118.42</v>
      </c>
      <c r="X28" s="24"/>
      <c r="Y28" s="24"/>
      <c r="Z28" s="24"/>
      <c r="AA28" s="24"/>
      <c r="AB28" s="24"/>
      <c r="AC28" s="24"/>
      <c r="AD28" s="24"/>
      <c r="AE28" s="24"/>
      <c r="AF28" s="24"/>
      <c r="AG28" s="24"/>
      <c r="AH28" s="24"/>
      <c r="AI28" s="24"/>
      <c r="AJ28" s="24"/>
      <c r="AK28" s="24"/>
      <c r="AL28" s="24"/>
      <c r="AM28" s="24"/>
    </row>
    <row r="29" spans="1:39" x14ac:dyDescent="0.25">
      <c r="A29" s="23">
        <v>43626</v>
      </c>
      <c r="B29" s="24" t="s">
        <v>141</v>
      </c>
      <c r="C29" s="24"/>
      <c r="D29" s="23">
        <v>43628</v>
      </c>
      <c r="E29" s="38">
        <f t="shared" si="0"/>
        <v>84</v>
      </c>
      <c r="F29" s="39" t="s">
        <v>124</v>
      </c>
      <c r="G29" s="24"/>
      <c r="H29" s="24"/>
      <c r="I29" s="24"/>
      <c r="J29" s="24"/>
      <c r="K29" s="24"/>
      <c r="L29" s="24"/>
      <c r="M29" s="24"/>
      <c r="N29" s="24"/>
      <c r="O29" s="24"/>
      <c r="P29" s="24"/>
      <c r="Q29" s="24"/>
      <c r="R29" s="24">
        <v>84</v>
      </c>
      <c r="S29" s="24"/>
      <c r="T29" s="24"/>
      <c r="U29" s="24"/>
      <c r="V29" s="24"/>
      <c r="W29" s="24"/>
      <c r="X29" s="24"/>
      <c r="Y29" s="24"/>
      <c r="Z29" s="24"/>
      <c r="AA29" s="24"/>
      <c r="AB29" s="24"/>
      <c r="AC29" s="24"/>
      <c r="AD29" s="24"/>
      <c r="AE29" s="24"/>
      <c r="AF29" s="24"/>
      <c r="AG29" s="24"/>
      <c r="AH29" s="24"/>
      <c r="AI29" s="24"/>
      <c r="AJ29" s="24"/>
      <c r="AK29" s="24"/>
      <c r="AL29" s="24"/>
      <c r="AM29" s="24"/>
    </row>
    <row r="30" spans="1:39" x14ac:dyDescent="0.25">
      <c r="A30" s="23">
        <v>43626</v>
      </c>
      <c r="B30" s="23" t="s">
        <v>147</v>
      </c>
      <c r="C30" s="24"/>
      <c r="D30" s="23">
        <v>43628</v>
      </c>
      <c r="E30" s="38">
        <f t="shared" si="0"/>
        <v>156</v>
      </c>
      <c r="F30" s="37" t="s">
        <v>128</v>
      </c>
      <c r="G30" s="24"/>
      <c r="H30" s="24"/>
      <c r="I30" s="24"/>
      <c r="J30" s="24"/>
      <c r="K30" s="24"/>
      <c r="L30" s="24"/>
      <c r="M30" s="24"/>
      <c r="N30" s="24"/>
      <c r="O30" s="24"/>
      <c r="P30" s="24"/>
      <c r="Q30" s="24">
        <v>130</v>
      </c>
      <c r="R30" s="24"/>
      <c r="S30" s="24"/>
      <c r="T30" s="24"/>
      <c r="U30" s="24"/>
      <c r="V30" s="24"/>
      <c r="W30" s="24"/>
      <c r="X30" s="24"/>
      <c r="Y30" s="24"/>
      <c r="Z30" s="24"/>
      <c r="AA30" s="24"/>
      <c r="AB30" s="24"/>
      <c r="AC30" s="24"/>
      <c r="AD30" s="24"/>
      <c r="AE30" s="24">
        <v>26</v>
      </c>
      <c r="AF30" s="24"/>
      <c r="AG30" s="24"/>
      <c r="AH30" s="24"/>
      <c r="AI30" s="24"/>
      <c r="AJ30" s="24"/>
      <c r="AK30" s="24"/>
      <c r="AL30" s="24"/>
      <c r="AM30" s="24"/>
    </row>
    <row r="31" spans="1:39" x14ac:dyDescent="0.25">
      <c r="A31" s="23">
        <v>43626</v>
      </c>
      <c r="B31" s="24" t="s">
        <v>112</v>
      </c>
      <c r="D31" s="23">
        <v>43628</v>
      </c>
      <c r="E31" s="38">
        <f t="shared" si="0"/>
        <v>768</v>
      </c>
      <c r="F31" s="24" t="s">
        <v>116</v>
      </c>
      <c r="G31" s="24"/>
      <c r="H31" s="24"/>
      <c r="I31" s="24"/>
      <c r="J31" s="24"/>
      <c r="K31" s="24"/>
      <c r="L31" s="24"/>
      <c r="M31" s="24"/>
      <c r="N31" s="24"/>
      <c r="O31" s="24">
        <v>640</v>
      </c>
      <c r="P31" s="24"/>
      <c r="Q31" s="24"/>
      <c r="R31" s="24"/>
      <c r="S31" s="24"/>
      <c r="T31" s="24"/>
      <c r="U31" s="24"/>
      <c r="V31" s="24"/>
      <c r="W31" s="24"/>
      <c r="X31" s="24"/>
      <c r="Y31" s="24"/>
      <c r="Z31" s="24"/>
      <c r="AA31" s="24"/>
      <c r="AB31" s="24"/>
      <c r="AC31" s="24"/>
      <c r="AD31" s="24"/>
      <c r="AE31" s="24">
        <v>128</v>
      </c>
      <c r="AF31" s="24"/>
      <c r="AG31" s="24"/>
      <c r="AH31" s="24"/>
      <c r="AI31" s="24"/>
      <c r="AJ31" s="24"/>
      <c r="AK31" s="24"/>
      <c r="AL31" s="24"/>
      <c r="AM31" s="24"/>
    </row>
    <row r="32" spans="1:39" x14ac:dyDescent="0.25">
      <c r="A32" s="23">
        <v>43626</v>
      </c>
      <c r="B32" s="24" t="s">
        <v>110</v>
      </c>
      <c r="D32" s="23">
        <v>43628</v>
      </c>
      <c r="E32" s="38">
        <f t="shared" si="0"/>
        <v>714</v>
      </c>
      <c r="F32" s="37" t="s">
        <v>128</v>
      </c>
      <c r="G32" s="24"/>
      <c r="H32" s="24"/>
      <c r="I32" s="24"/>
      <c r="J32" s="24"/>
      <c r="K32" s="24"/>
      <c r="L32" s="24"/>
      <c r="M32" s="24"/>
      <c r="N32" s="24"/>
      <c r="O32" s="24"/>
      <c r="P32" s="24"/>
      <c r="Q32" s="24"/>
      <c r="R32" s="24"/>
      <c r="S32" s="24"/>
      <c r="T32" s="24"/>
      <c r="U32" s="24">
        <v>595</v>
      </c>
      <c r="V32" s="24"/>
      <c r="W32" s="24"/>
      <c r="X32" s="24"/>
      <c r="Y32" s="24"/>
      <c r="Z32" s="24"/>
      <c r="AA32" s="24"/>
      <c r="AB32" s="24"/>
      <c r="AC32" s="24"/>
      <c r="AD32" s="24"/>
      <c r="AE32" s="24">
        <v>119</v>
      </c>
      <c r="AF32" s="24"/>
      <c r="AG32" s="24"/>
      <c r="AH32" s="24"/>
      <c r="AI32" s="24"/>
      <c r="AJ32" s="24"/>
      <c r="AK32" s="24"/>
      <c r="AL32" s="24"/>
      <c r="AM32" s="24"/>
    </row>
    <row r="33" spans="1:39" x14ac:dyDescent="0.25">
      <c r="A33" s="23">
        <v>43654</v>
      </c>
      <c r="B33" s="24" t="s">
        <v>149</v>
      </c>
      <c r="D33" s="23" t="s">
        <v>143</v>
      </c>
      <c r="E33" s="38">
        <f t="shared" si="0"/>
        <v>806.4</v>
      </c>
      <c r="F33" s="37" t="s">
        <v>128</v>
      </c>
      <c r="G33" s="24"/>
      <c r="H33" s="24"/>
      <c r="I33" s="24"/>
      <c r="J33" s="24">
        <v>806.4</v>
      </c>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M33" s="24"/>
    </row>
    <row r="34" spans="1:39" x14ac:dyDescent="0.25">
      <c r="A34" s="23">
        <v>43654</v>
      </c>
      <c r="B34" s="24" t="s">
        <v>112</v>
      </c>
      <c r="D34" s="23" t="s">
        <v>143</v>
      </c>
      <c r="E34" s="38">
        <f t="shared" si="0"/>
        <v>156</v>
      </c>
      <c r="F34" s="24" t="s">
        <v>116</v>
      </c>
      <c r="G34" s="24"/>
      <c r="H34" s="24"/>
      <c r="I34" s="24"/>
      <c r="J34" s="24"/>
      <c r="K34" s="24"/>
      <c r="L34" s="24"/>
      <c r="M34" s="24"/>
      <c r="N34" s="24"/>
      <c r="O34" s="24">
        <v>130</v>
      </c>
      <c r="P34" s="24"/>
      <c r="Q34" s="24"/>
      <c r="R34" s="24"/>
      <c r="S34" s="24"/>
      <c r="T34" s="24"/>
      <c r="U34" s="24"/>
      <c r="V34" s="24"/>
      <c r="W34" s="24"/>
      <c r="X34" s="24"/>
      <c r="Y34" s="24"/>
      <c r="Z34" s="24"/>
      <c r="AA34" s="24"/>
      <c r="AB34" s="24"/>
      <c r="AC34" s="24"/>
      <c r="AD34" s="24"/>
      <c r="AE34" s="24">
        <v>26</v>
      </c>
      <c r="AF34" s="24"/>
      <c r="AG34" s="24"/>
      <c r="AH34" s="24"/>
      <c r="AI34" s="24"/>
      <c r="AJ34" s="24"/>
      <c r="AK34" s="24"/>
      <c r="AL34" s="24"/>
      <c r="AM34" s="24"/>
    </row>
    <row r="35" spans="1:39" x14ac:dyDescent="0.25">
      <c r="A35" s="23">
        <v>43654</v>
      </c>
      <c r="B35" s="24" t="s">
        <v>140</v>
      </c>
      <c r="C35" s="24"/>
      <c r="D35" s="23" t="s">
        <v>143</v>
      </c>
      <c r="E35" s="38">
        <f t="shared" si="0"/>
        <v>550.06999999999994</v>
      </c>
      <c r="F35" s="39" t="s">
        <v>124</v>
      </c>
      <c r="G35" s="24"/>
      <c r="H35" s="24"/>
      <c r="I35" s="24"/>
      <c r="J35" s="24"/>
      <c r="K35" s="24"/>
      <c r="L35" s="24"/>
      <c r="M35" s="24"/>
      <c r="N35" s="24"/>
      <c r="O35" s="24"/>
      <c r="P35" s="24"/>
      <c r="Q35" s="24"/>
      <c r="R35" s="24">
        <v>420.12</v>
      </c>
      <c r="S35" s="24"/>
      <c r="T35" s="24"/>
      <c r="U35" s="24"/>
      <c r="V35" s="24"/>
      <c r="W35" s="24">
        <v>129.94999999999999</v>
      </c>
      <c r="X35" s="24"/>
      <c r="Y35" s="24"/>
      <c r="Z35" s="24"/>
      <c r="AA35" s="24"/>
      <c r="AB35" s="24"/>
      <c r="AC35" s="24"/>
      <c r="AD35" s="24"/>
      <c r="AE35" s="24"/>
      <c r="AF35" s="24"/>
      <c r="AG35" s="24"/>
      <c r="AH35" s="24"/>
      <c r="AI35" s="24"/>
      <c r="AJ35" s="24"/>
      <c r="AK35" s="24"/>
      <c r="AL35" s="24"/>
      <c r="AM35" s="24"/>
    </row>
    <row r="36" spans="1:39" x14ac:dyDescent="0.25">
      <c r="A36" s="23">
        <v>43654</v>
      </c>
      <c r="B36" s="24" t="s">
        <v>141</v>
      </c>
      <c r="C36" s="24"/>
      <c r="D36" s="23" t="s">
        <v>143</v>
      </c>
      <c r="E36" s="38">
        <f t="shared" si="0"/>
        <v>84</v>
      </c>
      <c r="F36" s="39" t="s">
        <v>124</v>
      </c>
      <c r="G36" s="24"/>
      <c r="H36" s="24"/>
      <c r="I36" s="24"/>
      <c r="J36" s="24"/>
      <c r="K36" s="24"/>
      <c r="L36" s="24"/>
      <c r="M36" s="24"/>
      <c r="N36" s="24"/>
      <c r="O36" s="24"/>
      <c r="P36" s="24"/>
      <c r="Q36" s="24"/>
      <c r="R36" s="24">
        <v>84</v>
      </c>
      <c r="S36" s="24"/>
      <c r="T36" s="24"/>
      <c r="U36" s="24"/>
      <c r="V36" s="24"/>
      <c r="W36" s="24"/>
      <c r="X36" s="24"/>
      <c r="Y36" s="24"/>
      <c r="Z36" s="24"/>
      <c r="AA36" s="24"/>
      <c r="AB36" s="24"/>
      <c r="AC36" s="24"/>
      <c r="AD36" s="24"/>
      <c r="AE36" s="24"/>
      <c r="AF36" s="24"/>
      <c r="AG36" s="24"/>
      <c r="AH36" s="24"/>
      <c r="AI36" s="24"/>
      <c r="AJ36" s="24"/>
      <c r="AK36" s="24"/>
      <c r="AL36" s="24"/>
      <c r="AM36" s="24"/>
    </row>
    <row r="37" spans="1:39" x14ac:dyDescent="0.25">
      <c r="A37" s="23">
        <v>43654</v>
      </c>
      <c r="B37" s="23" t="s">
        <v>112</v>
      </c>
      <c r="C37" s="24"/>
      <c r="D37" s="23" t="s">
        <v>143</v>
      </c>
      <c r="E37" s="38">
        <f t="shared" si="0"/>
        <v>156</v>
      </c>
      <c r="F37" s="24" t="s">
        <v>116</v>
      </c>
      <c r="G37" s="24"/>
      <c r="H37" s="24"/>
      <c r="I37" s="24"/>
      <c r="J37" s="24"/>
      <c r="K37" s="24"/>
      <c r="L37" s="24"/>
      <c r="M37" s="24"/>
      <c r="N37" s="24"/>
      <c r="O37" s="24">
        <v>130</v>
      </c>
      <c r="P37" s="24"/>
      <c r="Q37" s="24"/>
      <c r="R37" s="24"/>
      <c r="S37" s="24"/>
      <c r="T37" s="24"/>
      <c r="U37" s="24"/>
      <c r="V37" s="24"/>
      <c r="W37" s="24"/>
      <c r="X37" s="24"/>
      <c r="Y37" s="24"/>
      <c r="Z37" s="24"/>
      <c r="AA37" s="24"/>
      <c r="AB37" s="24"/>
      <c r="AC37" s="24"/>
      <c r="AD37" s="24"/>
      <c r="AE37" s="24">
        <v>26</v>
      </c>
      <c r="AF37" s="24"/>
      <c r="AG37" s="24"/>
      <c r="AH37" s="24"/>
      <c r="AI37" s="24"/>
      <c r="AJ37" s="24"/>
      <c r="AK37" s="24"/>
      <c r="AL37" s="24"/>
      <c r="AM37" s="24"/>
    </row>
    <row r="38" spans="1:39" x14ac:dyDescent="0.25">
      <c r="A38" s="23">
        <v>43654</v>
      </c>
      <c r="B38" s="37" t="s">
        <v>150</v>
      </c>
      <c r="D38" s="23" t="s">
        <v>143</v>
      </c>
      <c r="E38" s="38">
        <f t="shared" si="0"/>
        <v>88</v>
      </c>
      <c r="F38" s="37" t="s">
        <v>125</v>
      </c>
      <c r="G38" s="24"/>
      <c r="H38" s="24"/>
      <c r="I38" s="24"/>
      <c r="J38" s="24"/>
      <c r="K38" s="24"/>
      <c r="L38" s="24"/>
      <c r="M38" s="24"/>
      <c r="N38" s="24"/>
      <c r="O38" s="24"/>
      <c r="P38" s="24"/>
      <c r="Q38" s="24"/>
      <c r="R38" s="24"/>
      <c r="S38" s="24"/>
      <c r="T38" s="24"/>
      <c r="U38" s="24"/>
      <c r="V38" s="24"/>
      <c r="X38" s="24"/>
      <c r="Y38" s="24">
        <v>73.33</v>
      </c>
      <c r="Z38" s="24"/>
      <c r="AA38" s="24"/>
      <c r="AB38" s="24"/>
      <c r="AC38" s="24"/>
      <c r="AD38" s="24"/>
      <c r="AE38" s="24">
        <v>14.67</v>
      </c>
      <c r="AF38" s="24"/>
      <c r="AG38" s="24"/>
      <c r="AH38" s="24"/>
      <c r="AI38" s="24"/>
      <c r="AJ38" s="24"/>
      <c r="AK38" s="24"/>
      <c r="AL38" s="24"/>
      <c r="AM38" s="24"/>
    </row>
    <row r="39" spans="1:39" x14ac:dyDescent="0.25">
      <c r="A39" s="23">
        <v>43654</v>
      </c>
      <c r="B39" s="24" t="s">
        <v>111</v>
      </c>
      <c r="D39" s="23" t="s">
        <v>143</v>
      </c>
      <c r="E39" s="38">
        <f t="shared" si="0"/>
        <v>72</v>
      </c>
      <c r="F39" s="37" t="s">
        <v>125</v>
      </c>
      <c r="G39" s="24"/>
      <c r="H39" s="24"/>
      <c r="I39" s="24"/>
      <c r="J39" s="24"/>
      <c r="K39" s="24"/>
      <c r="L39" s="24"/>
      <c r="M39" s="24"/>
      <c r="N39" s="24"/>
      <c r="O39" s="24"/>
      <c r="P39" s="24"/>
      <c r="Q39" s="24"/>
      <c r="R39" s="24"/>
      <c r="S39" s="24"/>
      <c r="T39" s="24"/>
      <c r="U39" s="24"/>
      <c r="V39" s="24"/>
      <c r="X39" s="24"/>
      <c r="Y39" s="24">
        <v>60</v>
      </c>
      <c r="Z39" s="24"/>
      <c r="AA39" s="24"/>
      <c r="AB39" s="24"/>
      <c r="AC39" s="24"/>
      <c r="AD39" s="24"/>
      <c r="AE39" s="24">
        <v>12</v>
      </c>
      <c r="AF39" s="24"/>
      <c r="AG39" s="24"/>
      <c r="AH39" s="24"/>
      <c r="AI39" s="24"/>
      <c r="AJ39" s="24"/>
      <c r="AK39" s="24"/>
      <c r="AL39" s="24"/>
      <c r="AM39" s="24"/>
    </row>
    <row r="40" spans="1:39" x14ac:dyDescent="0.25">
      <c r="A40" s="23">
        <v>43654</v>
      </c>
      <c r="B40" s="24" t="s">
        <v>107</v>
      </c>
      <c r="C40" s="24"/>
      <c r="D40" s="23" t="s">
        <v>143</v>
      </c>
      <c r="E40" s="38">
        <f t="shared" si="0"/>
        <v>100</v>
      </c>
      <c r="F40" s="37" t="s">
        <v>126</v>
      </c>
      <c r="G40" s="24"/>
      <c r="H40" s="24"/>
      <c r="I40" s="24"/>
      <c r="J40" s="24"/>
      <c r="K40" s="24"/>
      <c r="L40" s="24"/>
      <c r="M40" s="24"/>
      <c r="N40" s="24"/>
      <c r="O40" s="24"/>
      <c r="P40" s="24"/>
      <c r="Q40" s="24"/>
      <c r="R40" s="24"/>
      <c r="S40" s="24"/>
      <c r="T40" s="24"/>
      <c r="U40" s="24"/>
      <c r="V40" s="24"/>
      <c r="W40" s="24"/>
      <c r="X40" s="24"/>
      <c r="Y40" s="24"/>
      <c r="Z40" s="24"/>
      <c r="AA40" s="24">
        <v>100</v>
      </c>
      <c r="AB40" s="24"/>
      <c r="AC40" s="24"/>
      <c r="AD40" s="24"/>
      <c r="AE40" s="24"/>
      <c r="AF40" s="24"/>
      <c r="AG40" s="24"/>
      <c r="AH40" s="24"/>
      <c r="AI40" s="24"/>
      <c r="AJ40" s="24"/>
      <c r="AK40" s="24"/>
      <c r="AL40" s="24"/>
      <c r="AM40" s="24"/>
    </row>
    <row r="41" spans="1:39" s="31" customFormat="1" x14ac:dyDescent="0.25">
      <c r="A41" s="34">
        <v>43680</v>
      </c>
      <c r="B41" s="21" t="s">
        <v>108</v>
      </c>
      <c r="D41" s="34" t="s">
        <v>143</v>
      </c>
      <c r="E41" s="38">
        <f t="shared" si="0"/>
        <v>195</v>
      </c>
      <c r="F41" s="31" t="s">
        <v>129</v>
      </c>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v>162.5</v>
      </c>
      <c r="AH41" s="21"/>
      <c r="AI41" s="21"/>
      <c r="AL41" s="31">
        <v>32.5</v>
      </c>
      <c r="AM41" s="21"/>
    </row>
    <row r="42" spans="1:39" s="31" customFormat="1" x14ac:dyDescent="0.25">
      <c r="A42" s="34">
        <v>43682</v>
      </c>
      <c r="B42" s="21" t="s">
        <v>107</v>
      </c>
      <c r="D42" s="34" t="s">
        <v>143</v>
      </c>
      <c r="E42" s="38">
        <f t="shared" si="0"/>
        <v>41.44</v>
      </c>
      <c r="F42" s="31" t="s">
        <v>126</v>
      </c>
      <c r="G42" s="21"/>
      <c r="H42" s="21"/>
      <c r="I42" s="21"/>
      <c r="J42" s="21"/>
      <c r="K42" s="21"/>
      <c r="L42" s="21"/>
      <c r="M42" s="21"/>
      <c r="N42" s="21"/>
      <c r="O42" s="21"/>
      <c r="P42" s="21">
        <v>34.53</v>
      </c>
      <c r="Q42" s="21"/>
      <c r="R42" s="21"/>
      <c r="S42" s="21"/>
      <c r="T42" s="21"/>
      <c r="U42" s="21"/>
      <c r="V42" s="21"/>
      <c r="W42" s="21"/>
      <c r="X42" s="21"/>
      <c r="Y42" s="21"/>
      <c r="Z42" s="21"/>
      <c r="AA42" s="21"/>
      <c r="AB42" s="21"/>
      <c r="AC42" s="21"/>
      <c r="AD42" s="21"/>
      <c r="AE42" s="21">
        <v>6.91</v>
      </c>
      <c r="AF42" s="21"/>
      <c r="AG42" s="21"/>
      <c r="AH42" s="21"/>
      <c r="AI42" s="21"/>
      <c r="AJ42" s="21"/>
      <c r="AK42" s="21"/>
      <c r="AL42" s="21"/>
      <c r="AM42" s="21"/>
    </row>
    <row r="43" spans="1:39" s="31" customFormat="1" x14ac:dyDescent="0.25">
      <c r="A43" s="34">
        <v>43717</v>
      </c>
      <c r="B43" s="21" t="s">
        <v>110</v>
      </c>
      <c r="D43" s="34" t="s">
        <v>143</v>
      </c>
      <c r="E43" s="38">
        <f t="shared" si="0"/>
        <v>270</v>
      </c>
      <c r="F43" s="37" t="s">
        <v>128</v>
      </c>
      <c r="G43" s="21"/>
      <c r="H43" s="21"/>
      <c r="I43" s="21"/>
      <c r="J43" s="21"/>
      <c r="K43" s="21"/>
      <c r="L43" s="21"/>
      <c r="M43" s="21"/>
      <c r="N43" s="21"/>
      <c r="O43" s="21"/>
      <c r="P43" s="21"/>
      <c r="Q43" s="21"/>
      <c r="R43" s="21"/>
      <c r="S43" s="21"/>
      <c r="T43" s="21"/>
      <c r="U43" s="21">
        <v>225</v>
      </c>
      <c r="V43" s="21"/>
      <c r="W43" s="21"/>
      <c r="X43" s="21"/>
      <c r="Y43" s="21"/>
      <c r="Z43" s="21"/>
      <c r="AA43" s="21"/>
      <c r="AB43" s="21"/>
      <c r="AC43" s="21"/>
      <c r="AD43" s="21"/>
      <c r="AE43" s="21">
        <v>45</v>
      </c>
      <c r="AF43" s="21"/>
      <c r="AG43" s="21"/>
      <c r="AH43" s="21"/>
      <c r="AI43" s="21"/>
      <c r="AM43" s="21"/>
    </row>
    <row r="44" spans="1:39" s="31" customFormat="1" x14ac:dyDescent="0.25">
      <c r="A44" s="34">
        <v>43717</v>
      </c>
      <c r="B44" s="21" t="s">
        <v>153</v>
      </c>
      <c r="D44" s="34" t="s">
        <v>143</v>
      </c>
      <c r="E44" s="38">
        <f t="shared" si="0"/>
        <v>281.01</v>
      </c>
      <c r="F44" s="36" t="s">
        <v>124</v>
      </c>
      <c r="G44" s="21"/>
      <c r="H44" s="21"/>
      <c r="I44" s="21"/>
      <c r="J44" s="21"/>
      <c r="K44" s="21"/>
      <c r="L44" s="21"/>
      <c r="M44" s="21"/>
      <c r="N44" s="21"/>
      <c r="O44" s="21"/>
      <c r="P44" s="21"/>
      <c r="Q44" s="21"/>
      <c r="R44" s="21">
        <v>252.12</v>
      </c>
      <c r="S44" s="21"/>
      <c r="T44" s="21"/>
      <c r="U44" s="21"/>
      <c r="V44" s="21"/>
      <c r="W44" s="21">
        <v>28.89</v>
      </c>
      <c r="X44" s="21"/>
      <c r="Y44" s="21"/>
      <c r="Z44" s="21"/>
      <c r="AA44" s="21"/>
      <c r="AB44" s="21"/>
      <c r="AC44" s="21"/>
      <c r="AD44" s="21"/>
      <c r="AE44" s="21"/>
      <c r="AF44" s="21"/>
      <c r="AG44" s="21"/>
      <c r="AH44" s="21"/>
      <c r="AI44" s="21"/>
      <c r="AJ44" s="21"/>
      <c r="AK44" s="21"/>
      <c r="AL44" s="21"/>
      <c r="AM44" s="21"/>
    </row>
    <row r="45" spans="1:39" s="31" customFormat="1" x14ac:dyDescent="0.25">
      <c r="A45" s="34">
        <v>43717</v>
      </c>
      <c r="B45" s="21" t="s">
        <v>141</v>
      </c>
      <c r="C45" s="21"/>
      <c r="D45" s="34" t="s">
        <v>143</v>
      </c>
      <c r="E45" s="38">
        <f t="shared" si="0"/>
        <v>84</v>
      </c>
      <c r="F45" s="36" t="s">
        <v>124</v>
      </c>
      <c r="G45" s="21"/>
      <c r="H45" s="21"/>
      <c r="I45" s="21"/>
      <c r="J45" s="21"/>
      <c r="K45" s="21"/>
      <c r="L45" s="21"/>
      <c r="M45" s="21"/>
      <c r="N45" s="21"/>
      <c r="O45" s="21"/>
      <c r="P45" s="21"/>
      <c r="Q45" s="21"/>
      <c r="R45" s="21">
        <v>84</v>
      </c>
      <c r="S45" s="21"/>
      <c r="T45" s="21"/>
      <c r="U45" s="21"/>
      <c r="V45" s="21"/>
      <c r="W45" s="21"/>
      <c r="X45" s="21"/>
      <c r="Y45" s="21"/>
      <c r="Z45" s="21"/>
      <c r="AA45" s="21"/>
      <c r="AB45" s="21"/>
      <c r="AC45" s="21"/>
      <c r="AD45" s="21"/>
      <c r="AE45" s="21"/>
      <c r="AF45" s="21"/>
      <c r="AG45" s="21"/>
      <c r="AH45" s="21"/>
      <c r="AI45" s="21"/>
      <c r="AJ45" s="21"/>
      <c r="AK45" s="21"/>
      <c r="AL45" s="21"/>
      <c r="AM45" s="21"/>
    </row>
    <row r="46" spans="1:39" s="31" customFormat="1" x14ac:dyDescent="0.25">
      <c r="A46" s="34">
        <v>43717</v>
      </c>
      <c r="B46" s="21" t="s">
        <v>154</v>
      </c>
      <c r="C46" s="21"/>
      <c r="D46" s="34" t="s">
        <v>143</v>
      </c>
      <c r="E46" s="38">
        <f t="shared" si="0"/>
        <v>330</v>
      </c>
      <c r="F46" s="31" t="s">
        <v>128</v>
      </c>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v>275</v>
      </c>
      <c r="AL46" s="21">
        <v>55</v>
      </c>
      <c r="AM46" s="21"/>
    </row>
    <row r="47" spans="1:39" s="31" customFormat="1" x14ac:dyDescent="0.25">
      <c r="A47" s="34">
        <v>43717</v>
      </c>
      <c r="B47" s="34" t="s">
        <v>112</v>
      </c>
      <c r="C47" s="21"/>
      <c r="D47" s="34" t="s">
        <v>143</v>
      </c>
      <c r="E47" s="38">
        <f t="shared" si="0"/>
        <v>732</v>
      </c>
      <c r="F47" s="21" t="s">
        <v>116</v>
      </c>
      <c r="G47" s="21"/>
      <c r="H47" s="21"/>
      <c r="I47" s="21"/>
      <c r="J47" s="21"/>
      <c r="K47" s="21"/>
      <c r="L47" s="21"/>
      <c r="M47" s="21"/>
      <c r="N47" s="21">
        <v>90</v>
      </c>
      <c r="O47" s="21">
        <v>520</v>
      </c>
      <c r="P47" s="21"/>
      <c r="Q47" s="21"/>
      <c r="R47" s="21"/>
      <c r="S47" s="21"/>
      <c r="T47" s="21"/>
      <c r="U47" s="21"/>
      <c r="V47" s="21"/>
      <c r="W47" s="21"/>
      <c r="X47" s="21"/>
      <c r="Y47" s="21"/>
      <c r="Z47" s="21"/>
      <c r="AA47" s="21"/>
      <c r="AB47" s="21"/>
      <c r="AC47" s="21"/>
      <c r="AD47" s="21"/>
      <c r="AE47" s="21">
        <v>122</v>
      </c>
      <c r="AF47" s="21"/>
      <c r="AG47" s="21"/>
      <c r="AH47" s="21"/>
      <c r="AI47" s="21"/>
      <c r="AJ47" s="21"/>
      <c r="AK47" s="21"/>
      <c r="AL47" s="21"/>
      <c r="AM47" s="21"/>
    </row>
    <row r="48" spans="1:39" s="31" customFormat="1" x14ac:dyDescent="0.25">
      <c r="A48" s="34">
        <v>43717</v>
      </c>
      <c r="B48" s="21" t="s">
        <v>155</v>
      </c>
      <c r="D48" s="34" t="s">
        <v>143</v>
      </c>
      <c r="E48" s="38">
        <f t="shared" si="0"/>
        <v>45</v>
      </c>
      <c r="F48" s="31" t="s">
        <v>134</v>
      </c>
      <c r="G48" s="21"/>
      <c r="H48" s="21"/>
      <c r="I48" s="21"/>
      <c r="J48" s="21"/>
      <c r="K48" s="21"/>
      <c r="L48" s="21"/>
      <c r="M48" s="21"/>
      <c r="N48" s="21"/>
      <c r="O48" s="21"/>
      <c r="P48" s="21"/>
      <c r="Q48" s="21"/>
      <c r="R48" s="21"/>
      <c r="S48" s="21"/>
      <c r="T48" s="21">
        <v>45</v>
      </c>
      <c r="U48" s="21"/>
      <c r="V48" s="21"/>
      <c r="W48" s="21"/>
      <c r="X48" s="21"/>
      <c r="Y48" s="21"/>
      <c r="Z48" s="21"/>
      <c r="AA48" s="21"/>
      <c r="AB48" s="21"/>
      <c r="AC48" s="21"/>
      <c r="AD48" s="21"/>
      <c r="AE48" s="21"/>
      <c r="AF48" s="21"/>
      <c r="AG48" s="21"/>
      <c r="AH48" s="21"/>
      <c r="AI48" s="21"/>
      <c r="AJ48" s="21"/>
      <c r="AK48" s="21"/>
      <c r="AL48" s="21"/>
      <c r="AM48" s="21"/>
    </row>
    <row r="49" spans="1:39" s="31" customFormat="1" x14ac:dyDescent="0.25">
      <c r="A49" s="34">
        <v>43717</v>
      </c>
      <c r="B49" s="21" t="s">
        <v>156</v>
      </c>
      <c r="D49" s="34" t="s">
        <v>143</v>
      </c>
      <c r="E49" s="38">
        <f t="shared" si="0"/>
        <v>370.5</v>
      </c>
      <c r="F49" s="36" t="s">
        <v>124</v>
      </c>
      <c r="G49" s="21"/>
      <c r="H49" s="21"/>
      <c r="I49" s="21"/>
      <c r="J49" s="21"/>
      <c r="K49" s="21"/>
      <c r="L49" s="21"/>
      <c r="M49" s="21"/>
      <c r="N49" s="21"/>
      <c r="O49" s="21"/>
      <c r="P49" s="21"/>
      <c r="Q49" s="21"/>
      <c r="R49" s="21">
        <v>336.12</v>
      </c>
      <c r="S49" s="21"/>
      <c r="T49" s="21"/>
      <c r="U49" s="21"/>
      <c r="V49" s="21">
        <v>10.98</v>
      </c>
      <c r="W49" s="21">
        <v>23.4</v>
      </c>
      <c r="X49" s="21"/>
      <c r="Y49" s="21"/>
      <c r="Z49" s="21"/>
      <c r="AA49" s="21"/>
      <c r="AB49" s="21"/>
      <c r="AC49" s="21"/>
      <c r="AD49" s="21"/>
      <c r="AE49" s="21"/>
      <c r="AF49" s="21"/>
      <c r="AG49" s="21"/>
      <c r="AH49" s="21"/>
      <c r="AI49" s="21"/>
      <c r="AJ49" s="21"/>
      <c r="AK49" s="21"/>
      <c r="AL49" s="21"/>
      <c r="AM49" s="21"/>
    </row>
    <row r="50" spans="1:39" s="31" customFormat="1" x14ac:dyDescent="0.25">
      <c r="A50" s="34">
        <v>43717</v>
      </c>
      <c r="B50" s="21" t="s">
        <v>141</v>
      </c>
      <c r="C50" s="21"/>
      <c r="D50" s="34" t="s">
        <v>143</v>
      </c>
      <c r="E50" s="38">
        <f t="shared" si="0"/>
        <v>84</v>
      </c>
      <c r="F50" s="36" t="s">
        <v>124</v>
      </c>
      <c r="G50" s="21"/>
      <c r="H50" s="21"/>
      <c r="I50" s="21"/>
      <c r="J50" s="21"/>
      <c r="K50" s="21"/>
      <c r="L50" s="21"/>
      <c r="M50" s="21"/>
      <c r="N50" s="21"/>
      <c r="O50" s="21"/>
      <c r="P50" s="21"/>
      <c r="Q50" s="21"/>
      <c r="R50" s="21">
        <v>84</v>
      </c>
      <c r="S50" s="21"/>
      <c r="T50" s="21"/>
      <c r="U50" s="21"/>
      <c r="V50" s="21"/>
      <c r="W50" s="21"/>
      <c r="X50" s="21"/>
      <c r="Y50" s="21"/>
      <c r="Z50" s="21"/>
      <c r="AA50" s="21"/>
      <c r="AB50" s="21"/>
      <c r="AC50" s="21"/>
      <c r="AD50" s="21"/>
      <c r="AE50" s="21"/>
      <c r="AF50" s="21"/>
      <c r="AG50" s="21"/>
      <c r="AH50" s="21"/>
      <c r="AI50" s="21"/>
      <c r="AJ50" s="21"/>
      <c r="AK50" s="21"/>
      <c r="AL50" s="21"/>
      <c r="AM50" s="21"/>
    </row>
    <row r="51" spans="1:39" s="31" customFormat="1" x14ac:dyDescent="0.25">
      <c r="A51" s="34">
        <v>43717</v>
      </c>
      <c r="B51" s="21" t="s">
        <v>157</v>
      </c>
      <c r="D51" s="34" t="s">
        <v>143</v>
      </c>
      <c r="E51" s="38">
        <f t="shared" si="0"/>
        <v>35</v>
      </c>
      <c r="F51" s="31" t="s">
        <v>134</v>
      </c>
      <c r="G51" s="21"/>
      <c r="I51" s="21"/>
      <c r="J51" s="21"/>
      <c r="K51" s="21"/>
      <c r="L51" s="21"/>
      <c r="M51" s="21"/>
      <c r="N51" s="21"/>
      <c r="O51" s="21"/>
      <c r="P51" s="21"/>
      <c r="Q51" s="21"/>
      <c r="R51" s="21"/>
      <c r="S51" s="21"/>
      <c r="T51" s="21">
        <v>35</v>
      </c>
      <c r="U51" s="21"/>
      <c r="V51" s="21"/>
      <c r="W51" s="21"/>
      <c r="X51" s="21"/>
      <c r="Y51" s="21"/>
      <c r="Z51" s="21"/>
      <c r="AA51" s="21"/>
      <c r="AB51" s="21"/>
      <c r="AC51" s="21"/>
      <c r="AD51" s="21"/>
      <c r="AE51" s="21"/>
      <c r="AF51" s="21"/>
      <c r="AG51" s="21"/>
      <c r="AH51" s="21"/>
      <c r="AI51" s="21"/>
      <c r="AJ51" s="21"/>
      <c r="AK51" s="21"/>
      <c r="AL51" s="21"/>
      <c r="AM51" s="21"/>
    </row>
    <row r="52" spans="1:39" s="31" customFormat="1" x14ac:dyDescent="0.25">
      <c r="A52" s="34">
        <v>43731</v>
      </c>
      <c r="B52" s="21" t="s">
        <v>158</v>
      </c>
      <c r="C52" s="21"/>
      <c r="D52" s="34" t="s">
        <v>143</v>
      </c>
      <c r="E52" s="38">
        <f t="shared" si="0"/>
        <v>1000</v>
      </c>
      <c r="F52" s="31" t="s">
        <v>159</v>
      </c>
      <c r="G52" s="21">
        <v>1000</v>
      </c>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row>
    <row r="53" spans="1:39" x14ac:dyDescent="0.25">
      <c r="A53" s="23">
        <v>43754</v>
      </c>
      <c r="B53" s="24" t="s">
        <v>161</v>
      </c>
      <c r="D53" s="23" t="s">
        <v>143</v>
      </c>
      <c r="E53" s="38">
        <f t="shared" si="0"/>
        <v>5724</v>
      </c>
      <c r="F53" s="37" t="s">
        <v>128</v>
      </c>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v>4770</v>
      </c>
      <c r="AL53" s="24">
        <v>954</v>
      </c>
      <c r="AM53" s="24"/>
    </row>
    <row r="54" spans="1:39" x14ac:dyDescent="0.25">
      <c r="A54" s="23">
        <v>43754</v>
      </c>
      <c r="B54" s="24" t="s">
        <v>162</v>
      </c>
      <c r="D54" s="23" t="s">
        <v>143</v>
      </c>
      <c r="E54" s="38">
        <f t="shared" si="0"/>
        <v>1159.8500000000001</v>
      </c>
      <c r="F54" s="39" t="s">
        <v>124</v>
      </c>
      <c r="G54" s="24"/>
      <c r="H54" s="24"/>
      <c r="I54" s="24"/>
      <c r="J54" s="24"/>
      <c r="K54" s="24"/>
      <c r="L54" s="24"/>
      <c r="M54" s="24"/>
      <c r="N54" s="24"/>
      <c r="O54" s="24"/>
      <c r="P54" s="24"/>
      <c r="Q54" s="24"/>
      <c r="R54" s="24">
        <v>1014.82</v>
      </c>
      <c r="S54" s="24"/>
      <c r="T54" s="24"/>
      <c r="U54" s="24"/>
      <c r="V54" s="24">
        <v>49.77</v>
      </c>
      <c r="W54" s="24">
        <v>95.26</v>
      </c>
      <c r="X54" s="24"/>
      <c r="Y54" s="24"/>
      <c r="Z54" s="24"/>
      <c r="AA54" s="24"/>
      <c r="AB54" s="24"/>
      <c r="AC54" s="24"/>
      <c r="AD54" s="24"/>
      <c r="AE54" s="24"/>
      <c r="AF54" s="24"/>
      <c r="AG54" s="24"/>
      <c r="AH54" s="24"/>
      <c r="AI54" s="24"/>
      <c r="AJ54" s="24"/>
      <c r="AK54" s="24"/>
      <c r="AL54" s="24"/>
      <c r="AM54" s="24"/>
    </row>
    <row r="55" spans="1:39" x14ac:dyDescent="0.25">
      <c r="A55" s="23">
        <v>43754</v>
      </c>
      <c r="B55" s="24" t="s">
        <v>141</v>
      </c>
      <c r="C55" s="24"/>
      <c r="D55" s="23" t="s">
        <v>143</v>
      </c>
      <c r="E55" s="38">
        <f t="shared" si="0"/>
        <v>273</v>
      </c>
      <c r="F55" s="39" t="s">
        <v>124</v>
      </c>
      <c r="G55" s="24"/>
      <c r="H55" s="24"/>
      <c r="I55" s="24"/>
      <c r="J55" s="24"/>
      <c r="K55" s="24"/>
      <c r="L55" s="24"/>
      <c r="M55" s="24"/>
      <c r="N55" s="24"/>
      <c r="O55" s="24"/>
      <c r="P55" s="24"/>
      <c r="Q55" s="24"/>
      <c r="R55" s="24">
        <v>273</v>
      </c>
      <c r="S55" s="24"/>
      <c r="T55" s="24"/>
      <c r="U55" s="24"/>
      <c r="V55" s="24"/>
      <c r="W55" s="24"/>
      <c r="X55" s="24"/>
      <c r="Y55" s="24"/>
      <c r="Z55" s="24"/>
      <c r="AA55" s="24"/>
      <c r="AB55" s="24"/>
      <c r="AC55" s="24"/>
      <c r="AD55" s="24"/>
      <c r="AE55" s="24"/>
      <c r="AF55" s="24"/>
      <c r="AG55" s="24"/>
      <c r="AH55" s="24"/>
      <c r="AI55" s="24"/>
      <c r="AJ55" s="24"/>
      <c r="AK55" s="24"/>
      <c r="AL55" s="24"/>
      <c r="AM55" s="24"/>
    </row>
    <row r="56" spans="1:39" x14ac:dyDescent="0.25">
      <c r="A56" s="23">
        <v>43754</v>
      </c>
      <c r="B56" s="24" t="s">
        <v>160</v>
      </c>
      <c r="C56" s="24"/>
      <c r="D56" s="23" t="s">
        <v>143</v>
      </c>
      <c r="E56" s="38">
        <f t="shared" si="0"/>
        <v>25.79</v>
      </c>
      <c r="F56" s="37" t="s">
        <v>129</v>
      </c>
      <c r="G56" s="24"/>
      <c r="H56" s="24"/>
      <c r="I56" s="24"/>
      <c r="J56" s="24"/>
      <c r="K56" s="24"/>
      <c r="L56" s="24">
        <v>25.79</v>
      </c>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row>
    <row r="57" spans="1:39" x14ac:dyDescent="0.25">
      <c r="A57" s="23">
        <v>43754</v>
      </c>
      <c r="B57" s="23" t="s">
        <v>112</v>
      </c>
      <c r="C57" s="24"/>
      <c r="D57" s="23" t="s">
        <v>143</v>
      </c>
      <c r="E57" s="38">
        <f t="shared" si="0"/>
        <v>312</v>
      </c>
      <c r="F57" s="24" t="s">
        <v>116</v>
      </c>
      <c r="G57" s="24"/>
      <c r="H57" s="24"/>
      <c r="I57" s="24"/>
      <c r="J57" s="24"/>
      <c r="K57" s="24"/>
      <c r="L57" s="24"/>
      <c r="M57" s="24"/>
      <c r="N57" s="24"/>
      <c r="O57" s="24">
        <v>260</v>
      </c>
      <c r="P57" s="24"/>
      <c r="Q57" s="24"/>
      <c r="R57" s="24"/>
      <c r="S57" s="24"/>
      <c r="T57" s="24"/>
      <c r="U57" s="24"/>
      <c r="V57" s="24"/>
      <c r="W57" s="24"/>
      <c r="X57" s="24"/>
      <c r="Y57" s="24"/>
      <c r="Z57" s="24"/>
      <c r="AA57" s="24"/>
      <c r="AB57" s="24"/>
      <c r="AC57" s="24"/>
      <c r="AD57" s="24"/>
      <c r="AE57" s="24">
        <v>52</v>
      </c>
      <c r="AF57" s="24"/>
      <c r="AG57" s="24"/>
      <c r="AH57" s="24"/>
      <c r="AI57" s="24"/>
      <c r="AJ57" s="24"/>
      <c r="AK57" s="24"/>
      <c r="AL57" s="24"/>
      <c r="AM57" s="24"/>
    </row>
    <row r="58" spans="1:39" x14ac:dyDescent="0.25">
      <c r="A58" s="23">
        <v>43754</v>
      </c>
      <c r="B58" s="24" t="s">
        <v>163</v>
      </c>
      <c r="D58" s="23" t="s">
        <v>143</v>
      </c>
      <c r="E58" s="38">
        <f t="shared" si="0"/>
        <v>2340</v>
      </c>
      <c r="F58" s="37" t="s">
        <v>128</v>
      </c>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v>1950</v>
      </c>
      <c r="AJ58" s="24"/>
      <c r="AK58" s="24"/>
      <c r="AL58" s="24">
        <v>390</v>
      </c>
      <c r="AM58" s="24"/>
    </row>
    <row r="59" spans="1:39" x14ac:dyDescent="0.25">
      <c r="A59" s="23">
        <v>43754</v>
      </c>
      <c r="B59" s="24" t="s">
        <v>164</v>
      </c>
      <c r="D59" s="23" t="s">
        <v>143</v>
      </c>
      <c r="E59" s="38">
        <f t="shared" si="0"/>
        <v>4500</v>
      </c>
      <c r="F59" s="37" t="s">
        <v>128</v>
      </c>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v>3750</v>
      </c>
      <c r="AJ59" s="24"/>
      <c r="AK59" s="24"/>
      <c r="AL59" s="24">
        <v>750</v>
      </c>
      <c r="AM59" s="24"/>
    </row>
    <row r="60" spans="1:39" x14ac:dyDescent="0.25">
      <c r="A60" s="23">
        <v>43754</v>
      </c>
      <c r="B60" s="24" t="s">
        <v>165</v>
      </c>
      <c r="C60" s="24"/>
      <c r="D60" s="23" t="s">
        <v>143</v>
      </c>
      <c r="E60" s="38">
        <f t="shared" si="0"/>
        <v>77.569999999999993</v>
      </c>
      <c r="F60" s="39" t="s">
        <v>124</v>
      </c>
      <c r="G60" s="24"/>
      <c r="H60" s="24"/>
      <c r="I60" s="24"/>
      <c r="J60" s="24"/>
      <c r="K60" s="24"/>
      <c r="L60" s="24"/>
      <c r="M60" s="24"/>
      <c r="N60" s="24"/>
      <c r="O60" s="24"/>
      <c r="P60" s="24"/>
      <c r="Q60" s="24"/>
      <c r="R60" s="24">
        <v>77.569999999999993</v>
      </c>
      <c r="S60" s="24"/>
      <c r="T60" s="24"/>
      <c r="U60" s="24"/>
      <c r="V60" s="24"/>
      <c r="W60" s="24"/>
      <c r="X60" s="24"/>
      <c r="Y60" s="24"/>
      <c r="Z60" s="24"/>
      <c r="AA60" s="24"/>
      <c r="AB60" s="24"/>
      <c r="AC60" s="24"/>
      <c r="AD60" s="24"/>
      <c r="AE60" s="24"/>
      <c r="AF60" s="24"/>
      <c r="AG60" s="24"/>
      <c r="AH60" s="24"/>
      <c r="AI60" s="24"/>
      <c r="AJ60" s="24"/>
      <c r="AK60" s="24"/>
      <c r="AL60" s="24"/>
      <c r="AM60" s="24"/>
    </row>
    <row r="61" spans="1:39" customFormat="1" x14ac:dyDescent="0.25">
      <c r="A61" s="8">
        <v>43782</v>
      </c>
      <c r="B61" s="4" t="s">
        <v>168</v>
      </c>
      <c r="D61" s="8" t="s">
        <v>143</v>
      </c>
      <c r="E61" s="38">
        <f t="shared" si="0"/>
        <v>3450</v>
      </c>
      <c r="F61" s="45" t="s">
        <v>169</v>
      </c>
      <c r="G61" s="4"/>
      <c r="H61" s="4"/>
      <c r="I61" s="4"/>
      <c r="J61" s="4"/>
      <c r="K61" s="4"/>
      <c r="L61" s="4"/>
      <c r="M61" s="4"/>
      <c r="N61" s="4"/>
      <c r="O61" s="4"/>
      <c r="P61" s="4"/>
      <c r="Q61" s="4"/>
      <c r="R61" s="4"/>
      <c r="S61" s="4"/>
      <c r="T61" s="4"/>
      <c r="U61" s="4"/>
      <c r="V61" s="4"/>
      <c r="W61" s="4"/>
      <c r="X61" s="4"/>
      <c r="Y61" s="4"/>
      <c r="Z61" s="4"/>
      <c r="AA61" s="4"/>
      <c r="AB61" s="4"/>
      <c r="AC61" s="4"/>
      <c r="AD61" s="4"/>
      <c r="AE61" s="4"/>
      <c r="AF61" s="4">
        <v>2875</v>
      </c>
      <c r="AG61" s="4"/>
      <c r="AH61" s="4"/>
      <c r="AI61" s="4"/>
      <c r="AL61" s="4">
        <v>575</v>
      </c>
      <c r="AM61" s="4"/>
    </row>
    <row r="62" spans="1:39" customFormat="1" x14ac:dyDescent="0.25">
      <c r="A62" s="8">
        <v>43782</v>
      </c>
      <c r="B62" s="4" t="s">
        <v>305</v>
      </c>
      <c r="D62" s="8" t="s">
        <v>143</v>
      </c>
      <c r="E62" s="38">
        <f t="shared" si="0"/>
        <v>369.17</v>
      </c>
      <c r="F62" s="30" t="s">
        <v>124</v>
      </c>
      <c r="G62" s="4"/>
      <c r="H62" s="4"/>
      <c r="I62" s="4"/>
      <c r="J62" s="4"/>
      <c r="K62" s="4"/>
      <c r="L62" s="4"/>
      <c r="M62" s="4"/>
      <c r="N62" s="4"/>
      <c r="O62" s="4"/>
      <c r="P62" s="4"/>
      <c r="Q62" s="4"/>
      <c r="R62" s="4">
        <v>335.92</v>
      </c>
      <c r="S62" s="4"/>
      <c r="T62" s="4"/>
      <c r="U62" s="4"/>
      <c r="V62" s="4">
        <v>14.85</v>
      </c>
      <c r="W62" s="4">
        <v>18.399999999999999</v>
      </c>
      <c r="X62" s="4"/>
      <c r="Y62" s="4"/>
      <c r="Z62" s="4"/>
      <c r="AA62" s="4"/>
      <c r="AB62" s="4"/>
      <c r="AC62" s="4"/>
      <c r="AD62" s="4"/>
      <c r="AE62" s="4"/>
      <c r="AF62" s="4"/>
      <c r="AG62" s="4"/>
      <c r="AH62" s="4"/>
      <c r="AI62" s="4"/>
      <c r="AJ62" s="4"/>
      <c r="AK62" s="4"/>
      <c r="AL62" s="4"/>
      <c r="AM62" s="4"/>
    </row>
    <row r="63" spans="1:39" customFormat="1" x14ac:dyDescent="0.25">
      <c r="A63" s="8">
        <v>43782</v>
      </c>
      <c r="B63" s="4" t="s">
        <v>141</v>
      </c>
      <c r="C63" s="4"/>
      <c r="D63" s="8" t="s">
        <v>143</v>
      </c>
      <c r="E63" s="38">
        <f t="shared" si="0"/>
        <v>84.2</v>
      </c>
      <c r="F63" s="30" t="s">
        <v>124</v>
      </c>
      <c r="G63" s="4"/>
      <c r="H63" s="4"/>
      <c r="I63" s="4"/>
      <c r="J63" s="4"/>
      <c r="K63" s="4"/>
      <c r="L63" s="4"/>
      <c r="M63" s="4"/>
      <c r="N63" s="4"/>
      <c r="O63" s="4"/>
      <c r="P63" s="4"/>
      <c r="Q63" s="4"/>
      <c r="R63" s="4">
        <v>84.2</v>
      </c>
      <c r="S63" s="4"/>
      <c r="T63" s="4"/>
      <c r="U63" s="4"/>
      <c r="V63" s="4"/>
      <c r="W63" s="4"/>
      <c r="X63" s="4"/>
      <c r="Y63" s="4"/>
      <c r="Z63" s="4"/>
      <c r="AA63" s="4"/>
      <c r="AB63" s="4"/>
      <c r="AC63" s="4"/>
      <c r="AD63" s="4"/>
      <c r="AE63" s="4"/>
      <c r="AF63" s="4"/>
      <c r="AG63" s="4"/>
      <c r="AH63" s="4"/>
      <c r="AI63" s="4"/>
      <c r="AJ63" s="4"/>
      <c r="AK63" s="4"/>
      <c r="AL63" s="4"/>
      <c r="AM63" s="4"/>
    </row>
    <row r="64" spans="1:39" customFormat="1" x14ac:dyDescent="0.25">
      <c r="A64" s="8">
        <v>43782</v>
      </c>
      <c r="B64" s="4" t="s">
        <v>171</v>
      </c>
      <c r="C64" s="4"/>
      <c r="D64" s="8" t="s">
        <v>143</v>
      </c>
      <c r="E64" s="38">
        <f t="shared" si="0"/>
        <v>17.97</v>
      </c>
      <c r="F64" t="s">
        <v>134</v>
      </c>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v>17.97</v>
      </c>
      <c r="AL64" s="4"/>
      <c r="AM64" s="4"/>
    </row>
    <row r="65" spans="1:39" customFormat="1" x14ac:dyDescent="0.25">
      <c r="A65" s="8">
        <v>43782</v>
      </c>
      <c r="B65" s="8" t="s">
        <v>110</v>
      </c>
      <c r="C65" s="4"/>
      <c r="D65" s="8" t="s">
        <v>143</v>
      </c>
      <c r="E65" s="38">
        <f t="shared" si="0"/>
        <v>240</v>
      </c>
      <c r="F65" s="45" t="s">
        <v>128</v>
      </c>
      <c r="G65" s="4"/>
      <c r="H65" s="4"/>
      <c r="I65" s="4"/>
      <c r="J65" s="4"/>
      <c r="K65" s="4"/>
      <c r="L65" s="4"/>
      <c r="M65" s="4"/>
      <c r="N65" s="4"/>
      <c r="O65" s="4"/>
      <c r="P65" s="4"/>
      <c r="Q65" s="4"/>
      <c r="R65" s="4"/>
      <c r="S65" s="4"/>
      <c r="T65" s="4"/>
      <c r="U65" s="4">
        <v>200</v>
      </c>
      <c r="V65" s="4"/>
      <c r="W65" s="4"/>
      <c r="X65" s="4"/>
      <c r="Y65" s="4"/>
      <c r="Z65" s="4"/>
      <c r="AA65" s="4"/>
      <c r="AB65" s="4"/>
      <c r="AC65" s="4"/>
      <c r="AD65" s="4"/>
      <c r="AE65" s="4">
        <v>40</v>
      </c>
      <c r="AF65" s="4"/>
      <c r="AG65" s="4"/>
      <c r="AH65" s="4"/>
      <c r="AI65" s="4"/>
      <c r="AJ65" s="4"/>
      <c r="AK65" s="4"/>
      <c r="AL65" s="4"/>
      <c r="AM65" s="4"/>
    </row>
    <row r="66" spans="1:39" customFormat="1" x14ac:dyDescent="0.25">
      <c r="A66" s="8">
        <v>43782</v>
      </c>
      <c r="B66" s="4" t="s">
        <v>172</v>
      </c>
      <c r="D66" s="8" t="s">
        <v>143</v>
      </c>
      <c r="E66" s="38">
        <f t="shared" si="0"/>
        <v>21.39</v>
      </c>
      <c r="F66" t="s">
        <v>134</v>
      </c>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v>21.39</v>
      </c>
      <c r="AL66" s="4"/>
      <c r="AM66" s="4"/>
    </row>
    <row r="67" spans="1:39" customFormat="1" x14ac:dyDescent="0.25">
      <c r="A67" s="8">
        <v>43801</v>
      </c>
      <c r="B67" t="s">
        <v>173</v>
      </c>
      <c r="C67" s="18"/>
      <c r="D67" s="17" t="s">
        <v>143</v>
      </c>
      <c r="E67" s="38">
        <f t="shared" si="0"/>
        <v>1315.22</v>
      </c>
      <c r="F67" s="24" t="s">
        <v>174</v>
      </c>
      <c r="G67" s="18"/>
      <c r="H67" s="18"/>
      <c r="I67" s="18"/>
      <c r="J67" s="18"/>
      <c r="K67" s="18"/>
      <c r="L67" s="18"/>
      <c r="M67" s="18"/>
      <c r="N67" s="18"/>
      <c r="O67" s="18"/>
      <c r="P67" s="18"/>
      <c r="Q67" s="18"/>
      <c r="R67" s="18"/>
      <c r="S67" s="18"/>
      <c r="T67" s="18"/>
      <c r="U67" s="18"/>
      <c r="V67" s="18"/>
      <c r="W67" s="18"/>
      <c r="X67" s="18"/>
      <c r="Y67" s="18"/>
      <c r="Z67" s="18"/>
      <c r="AA67" s="18"/>
      <c r="AB67" s="4">
        <v>1315.22</v>
      </c>
      <c r="AC67" s="18"/>
      <c r="AD67" s="18"/>
      <c r="AE67" s="18"/>
      <c r="AF67" s="18"/>
      <c r="AG67" s="18"/>
      <c r="AH67" s="18"/>
      <c r="AI67" s="18"/>
      <c r="AJ67" s="18"/>
      <c r="AK67" s="18"/>
      <c r="AL67" s="18"/>
      <c r="AM67" s="18"/>
    </row>
    <row r="68" spans="1:39" customFormat="1" x14ac:dyDescent="0.25">
      <c r="A68" s="8">
        <v>43807</v>
      </c>
      <c r="B68" t="s">
        <v>175</v>
      </c>
      <c r="C68" s="18"/>
      <c r="D68" s="17" t="s">
        <v>143</v>
      </c>
      <c r="E68" s="38">
        <f t="shared" si="0"/>
        <v>120</v>
      </c>
      <c r="F68" t="s">
        <v>129</v>
      </c>
      <c r="G68" s="18"/>
      <c r="H68" s="18"/>
      <c r="I68" s="18"/>
      <c r="J68" s="18"/>
      <c r="K68" s="18"/>
      <c r="L68" s="4">
        <v>100</v>
      </c>
      <c r="M68" s="18"/>
      <c r="N68" s="18"/>
      <c r="O68" s="18"/>
      <c r="P68" s="18"/>
      <c r="Q68" s="18"/>
      <c r="R68" s="18"/>
      <c r="S68" s="18"/>
      <c r="T68" s="18"/>
      <c r="U68" s="18"/>
      <c r="V68" s="18"/>
      <c r="W68" s="18"/>
      <c r="X68" s="18"/>
      <c r="Y68" s="18"/>
      <c r="Z68" s="18"/>
      <c r="AA68" s="18"/>
      <c r="AB68" s="18"/>
      <c r="AC68" s="18"/>
      <c r="AD68" s="18"/>
      <c r="AE68" s="18">
        <v>20</v>
      </c>
      <c r="AF68" s="18"/>
      <c r="AG68" s="18"/>
      <c r="AH68" s="18"/>
      <c r="AI68" s="18"/>
      <c r="AJ68" s="18"/>
      <c r="AK68" s="18"/>
      <c r="AL68" s="18"/>
      <c r="AM68" s="18"/>
    </row>
    <row r="69" spans="1:39" customFormat="1" x14ac:dyDescent="0.25">
      <c r="A69" s="8">
        <v>43807</v>
      </c>
      <c r="B69" t="s">
        <v>112</v>
      </c>
      <c r="C69" s="18"/>
      <c r="D69" s="17" t="s">
        <v>143</v>
      </c>
      <c r="E69" s="38">
        <f t="shared" si="0"/>
        <v>156</v>
      </c>
      <c r="F69" s="4" t="s">
        <v>116</v>
      </c>
      <c r="G69" s="18"/>
      <c r="H69" s="18"/>
      <c r="I69" s="18"/>
      <c r="J69" s="18"/>
      <c r="K69" s="18"/>
      <c r="L69" s="18"/>
      <c r="M69" s="18"/>
      <c r="N69" s="18"/>
      <c r="O69" s="18">
        <v>130</v>
      </c>
      <c r="P69" s="18"/>
      <c r="Q69" s="18"/>
      <c r="R69" s="18"/>
      <c r="S69" s="18"/>
      <c r="T69" s="18"/>
      <c r="U69" s="18"/>
      <c r="V69" s="18"/>
      <c r="W69" s="18"/>
      <c r="X69" s="18"/>
      <c r="Y69" s="18"/>
      <c r="Z69" s="18"/>
      <c r="AA69" s="18"/>
      <c r="AB69" s="18"/>
      <c r="AC69" s="18"/>
      <c r="AD69" s="18"/>
      <c r="AE69" s="18">
        <v>26</v>
      </c>
      <c r="AF69" s="18"/>
      <c r="AG69" s="18"/>
      <c r="AH69" s="18"/>
      <c r="AI69" s="18"/>
      <c r="AJ69" s="18"/>
      <c r="AK69" s="18"/>
      <c r="AL69" s="18"/>
      <c r="AM69" s="18"/>
    </row>
    <row r="70" spans="1:39" customFormat="1" x14ac:dyDescent="0.25">
      <c r="A70" s="8">
        <v>43807</v>
      </c>
      <c r="B70" t="s">
        <v>176</v>
      </c>
      <c r="C70" s="18"/>
      <c r="D70" s="17" t="s">
        <v>143</v>
      </c>
      <c r="E70" s="38">
        <f t="shared" si="0"/>
        <v>176</v>
      </c>
      <c r="F70" t="s">
        <v>125</v>
      </c>
      <c r="G70" s="18"/>
      <c r="H70" s="18"/>
      <c r="I70" s="18"/>
      <c r="J70" s="18"/>
      <c r="K70" s="18"/>
      <c r="L70" s="18"/>
      <c r="M70" s="18"/>
      <c r="N70" s="18"/>
      <c r="O70" s="18"/>
      <c r="P70" s="18"/>
      <c r="Q70" s="18"/>
      <c r="R70" s="18"/>
      <c r="S70" s="18"/>
      <c r="T70" s="18"/>
      <c r="U70" s="18"/>
      <c r="V70" s="18"/>
      <c r="W70" s="18"/>
      <c r="X70" s="18"/>
      <c r="Y70" s="4">
        <v>146.66999999999999</v>
      </c>
      <c r="Z70" s="18"/>
      <c r="AA70" s="18"/>
      <c r="AB70" s="18"/>
      <c r="AC70" s="18"/>
      <c r="AD70" s="18"/>
      <c r="AE70" s="18">
        <v>29.33</v>
      </c>
      <c r="AF70" s="18"/>
      <c r="AG70" s="18"/>
      <c r="AH70" s="18"/>
      <c r="AI70" s="18"/>
      <c r="AJ70" s="18"/>
      <c r="AK70" s="18"/>
      <c r="AL70" s="18"/>
      <c r="AM70" s="18"/>
    </row>
    <row r="71" spans="1:39" customFormat="1" x14ac:dyDescent="0.25">
      <c r="A71" s="8">
        <v>43807</v>
      </c>
      <c r="B71" s="4" t="s">
        <v>177</v>
      </c>
      <c r="C71" s="18"/>
      <c r="D71" s="17" t="s">
        <v>143</v>
      </c>
      <c r="E71" s="38">
        <f t="shared" si="0"/>
        <v>100</v>
      </c>
      <c r="F71" s="18" t="s">
        <v>159</v>
      </c>
      <c r="G71" s="18"/>
      <c r="H71" s="18"/>
      <c r="I71" s="18">
        <v>100</v>
      </c>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row>
    <row r="72" spans="1:39" customFormat="1" x14ac:dyDescent="0.25">
      <c r="A72" s="8">
        <v>43807</v>
      </c>
      <c r="B72" s="8" t="s">
        <v>178</v>
      </c>
      <c r="C72" s="18"/>
      <c r="D72" s="17" t="s">
        <v>143</v>
      </c>
      <c r="E72" s="38">
        <f t="shared" si="0"/>
        <v>24</v>
      </c>
      <c r="F72" t="s">
        <v>134</v>
      </c>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4">
        <v>24</v>
      </c>
      <c r="AL72" s="18"/>
      <c r="AM72" s="18"/>
    </row>
    <row r="73" spans="1:39" customFormat="1" x14ac:dyDescent="0.25">
      <c r="A73" s="8">
        <v>43812</v>
      </c>
      <c r="B73" s="4" t="s">
        <v>179</v>
      </c>
      <c r="D73" s="8" t="s">
        <v>143</v>
      </c>
      <c r="E73" s="38">
        <f t="shared" si="0"/>
        <v>150</v>
      </c>
      <c r="F73" t="s">
        <v>134</v>
      </c>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K73" s="4">
        <v>150</v>
      </c>
      <c r="AL73" s="4"/>
      <c r="AM73" s="4"/>
    </row>
    <row r="74" spans="1:39" customFormat="1" x14ac:dyDescent="0.25">
      <c r="A74" s="8">
        <v>43812</v>
      </c>
      <c r="B74" s="4" t="s">
        <v>170</v>
      </c>
      <c r="D74" s="8" t="s">
        <v>143</v>
      </c>
      <c r="E74" s="38">
        <f t="shared" ref="E74:E94" si="1">SUM(G74:AL74)</f>
        <v>372.35</v>
      </c>
      <c r="F74" s="30" t="s">
        <v>124</v>
      </c>
      <c r="G74" s="4"/>
      <c r="H74" s="4"/>
      <c r="I74" s="4"/>
      <c r="J74" s="4"/>
      <c r="K74" s="4"/>
      <c r="L74" s="4"/>
      <c r="M74" s="4"/>
      <c r="N74" s="4"/>
      <c r="O74" s="4"/>
      <c r="P74" s="4"/>
      <c r="Q74" s="4"/>
      <c r="R74" s="4">
        <v>336.12</v>
      </c>
      <c r="S74" s="4"/>
      <c r="T74" s="4"/>
      <c r="U74" s="4"/>
      <c r="V74" s="4">
        <v>16.47</v>
      </c>
      <c r="W74" s="4">
        <v>19.760000000000002</v>
      </c>
      <c r="X74" s="4"/>
      <c r="Y74" s="4"/>
      <c r="Z74" s="4"/>
      <c r="AA74" s="4"/>
      <c r="AB74" s="4"/>
      <c r="AC74" s="4"/>
      <c r="AD74" s="4"/>
      <c r="AE74" s="4"/>
      <c r="AF74" s="4"/>
      <c r="AG74" s="4"/>
      <c r="AH74" s="4"/>
      <c r="AI74" s="4"/>
      <c r="AJ74" s="4"/>
      <c r="AK74" s="4"/>
      <c r="AL74" s="4"/>
      <c r="AM74" s="4"/>
    </row>
    <row r="75" spans="1:39" customFormat="1" x14ac:dyDescent="0.25">
      <c r="A75" s="8">
        <v>43812</v>
      </c>
      <c r="B75" s="4" t="s">
        <v>141</v>
      </c>
      <c r="C75" s="4"/>
      <c r="D75" s="8" t="s">
        <v>143</v>
      </c>
      <c r="E75" s="38">
        <f t="shared" si="1"/>
        <v>84</v>
      </c>
      <c r="F75" s="30" t="s">
        <v>124</v>
      </c>
      <c r="G75" s="4"/>
      <c r="H75" s="4"/>
      <c r="I75" s="4"/>
      <c r="J75" s="4"/>
      <c r="K75" s="4"/>
      <c r="L75" s="4"/>
      <c r="M75" s="4"/>
      <c r="N75" s="4"/>
      <c r="O75" s="4"/>
      <c r="P75" s="4"/>
      <c r="Q75" s="4"/>
      <c r="R75" s="4">
        <v>84</v>
      </c>
      <c r="S75" s="4"/>
      <c r="T75" s="4"/>
      <c r="U75" s="4"/>
      <c r="V75" s="4"/>
      <c r="W75" s="4"/>
      <c r="X75" s="4"/>
      <c r="Y75" s="4"/>
      <c r="Z75" s="4"/>
      <c r="AA75" s="4"/>
      <c r="AB75" s="4"/>
      <c r="AC75" s="4"/>
      <c r="AD75" s="4"/>
      <c r="AE75" s="4"/>
      <c r="AF75" s="4"/>
      <c r="AG75" s="4"/>
      <c r="AH75" s="4"/>
      <c r="AI75" s="4"/>
      <c r="AJ75" s="4"/>
      <c r="AK75" s="4"/>
      <c r="AL75" s="4"/>
      <c r="AM75" s="4"/>
    </row>
    <row r="76" spans="1:39" customFormat="1" x14ac:dyDescent="0.25">
      <c r="A76" s="8">
        <v>43844</v>
      </c>
      <c r="B76" s="4" t="s">
        <v>180</v>
      </c>
      <c r="C76" s="18"/>
      <c r="D76" s="17" t="s">
        <v>143</v>
      </c>
      <c r="E76" s="38">
        <f t="shared" si="1"/>
        <v>365.78000000000003</v>
      </c>
      <c r="F76" s="30" t="s">
        <v>124</v>
      </c>
      <c r="G76" s="18"/>
      <c r="H76" s="18"/>
      <c r="I76" s="18"/>
      <c r="J76" s="18"/>
      <c r="K76" s="18"/>
      <c r="L76" s="18"/>
      <c r="M76" s="18"/>
      <c r="N76" s="18"/>
      <c r="O76" s="18"/>
      <c r="P76" s="18"/>
      <c r="Q76" s="18"/>
      <c r="R76" s="18">
        <v>336.12</v>
      </c>
      <c r="S76" s="18"/>
      <c r="T76" s="18"/>
      <c r="U76" s="18"/>
      <c r="V76" s="18"/>
      <c r="W76" s="18">
        <v>29.66</v>
      </c>
      <c r="X76" s="18"/>
      <c r="Y76" s="18"/>
      <c r="Z76" s="18"/>
      <c r="AA76" s="18"/>
      <c r="AB76" s="18"/>
      <c r="AC76" s="18"/>
      <c r="AD76" s="18"/>
      <c r="AE76" s="18"/>
      <c r="AF76" s="18"/>
      <c r="AG76" s="18"/>
      <c r="AH76" s="18"/>
      <c r="AI76" s="18"/>
      <c r="AJ76" s="18"/>
      <c r="AK76" s="18"/>
      <c r="AL76" s="18"/>
      <c r="AM76" s="18"/>
    </row>
    <row r="77" spans="1:39" customFormat="1" x14ac:dyDescent="0.25">
      <c r="A77" s="8">
        <v>43844</v>
      </c>
      <c r="B77" s="4" t="s">
        <v>141</v>
      </c>
      <c r="C77" s="18"/>
      <c r="D77" s="17" t="s">
        <v>143</v>
      </c>
      <c r="E77" s="38">
        <f t="shared" si="1"/>
        <v>84</v>
      </c>
      <c r="F77" s="30" t="s">
        <v>124</v>
      </c>
      <c r="G77" s="18"/>
      <c r="H77" s="18"/>
      <c r="I77" s="18"/>
      <c r="J77" s="18"/>
      <c r="K77" s="18"/>
      <c r="L77" s="18"/>
      <c r="M77" s="18"/>
      <c r="N77" s="18"/>
      <c r="O77" s="18"/>
      <c r="P77" s="18"/>
      <c r="Q77" s="18"/>
      <c r="R77" s="18">
        <v>84</v>
      </c>
      <c r="S77" s="18"/>
      <c r="T77" s="18"/>
      <c r="U77" s="18"/>
      <c r="V77" s="18"/>
      <c r="W77" s="18"/>
      <c r="X77" s="18"/>
      <c r="Y77" s="18"/>
      <c r="Z77" s="18"/>
      <c r="AA77" s="18"/>
      <c r="AB77" s="4"/>
      <c r="AC77" s="18"/>
      <c r="AD77" s="18"/>
      <c r="AE77" s="18"/>
      <c r="AF77" s="18"/>
      <c r="AG77" s="18"/>
      <c r="AH77" s="18"/>
      <c r="AI77" s="18"/>
      <c r="AJ77" s="18"/>
      <c r="AK77" s="18"/>
      <c r="AL77" s="18"/>
      <c r="AM77" s="18"/>
    </row>
    <row r="78" spans="1:39" customFormat="1" x14ac:dyDescent="0.25">
      <c r="A78" s="8">
        <v>43844</v>
      </c>
      <c r="B78" s="4" t="s">
        <v>183</v>
      </c>
      <c r="C78" s="18"/>
      <c r="D78" s="17" t="s">
        <v>143</v>
      </c>
      <c r="E78" s="38">
        <f t="shared" si="1"/>
        <v>360</v>
      </c>
      <c r="F78" s="37" t="s">
        <v>128</v>
      </c>
      <c r="G78" s="18"/>
      <c r="H78" s="18"/>
      <c r="I78" s="18"/>
      <c r="J78" s="18"/>
      <c r="K78" s="18"/>
      <c r="L78" s="4"/>
      <c r="M78" s="18"/>
      <c r="N78" s="18"/>
      <c r="O78" s="18"/>
      <c r="P78" s="18"/>
      <c r="Q78" s="18">
        <v>300</v>
      </c>
      <c r="R78" s="18"/>
      <c r="S78" s="18"/>
      <c r="T78" s="18"/>
      <c r="U78" s="18"/>
      <c r="V78" s="18"/>
      <c r="W78" s="18"/>
      <c r="X78" s="18"/>
      <c r="Y78" s="18"/>
      <c r="Z78" s="18"/>
      <c r="AA78" s="18"/>
      <c r="AB78" s="18"/>
      <c r="AC78" s="18"/>
      <c r="AD78" s="18"/>
      <c r="AE78" s="18">
        <v>60</v>
      </c>
      <c r="AF78" s="18"/>
      <c r="AG78" s="18"/>
      <c r="AH78" s="18"/>
      <c r="AI78" s="18"/>
      <c r="AJ78" s="18"/>
      <c r="AK78" s="18"/>
      <c r="AL78" s="18"/>
      <c r="AM78" s="18"/>
    </row>
    <row r="79" spans="1:39" customFormat="1" x14ac:dyDescent="0.25">
      <c r="A79" s="8">
        <v>43844</v>
      </c>
      <c r="B79" s="4" t="s">
        <v>184</v>
      </c>
      <c r="C79" s="18"/>
      <c r="D79" s="17" t="s">
        <v>143</v>
      </c>
      <c r="E79" s="38">
        <f t="shared" si="1"/>
        <v>4.8</v>
      </c>
      <c r="F79" t="s">
        <v>125</v>
      </c>
      <c r="G79" s="18"/>
      <c r="H79" s="18"/>
      <c r="I79" s="18"/>
      <c r="J79" s="18"/>
      <c r="K79" s="18"/>
      <c r="L79" s="18"/>
      <c r="M79" s="18"/>
      <c r="N79" s="18"/>
      <c r="O79" s="18"/>
      <c r="P79" s="18"/>
      <c r="Q79" s="18"/>
      <c r="R79" s="18"/>
      <c r="S79" s="18"/>
      <c r="T79" s="18"/>
      <c r="U79" s="18"/>
      <c r="V79" s="18"/>
      <c r="W79" s="18">
        <v>4</v>
      </c>
      <c r="X79" s="18"/>
      <c r="Y79" s="18"/>
      <c r="Z79" s="18"/>
      <c r="AA79" s="18"/>
      <c r="AB79" s="18"/>
      <c r="AC79" s="18"/>
      <c r="AD79" s="18"/>
      <c r="AE79" s="18">
        <v>0.8</v>
      </c>
      <c r="AF79" s="18"/>
      <c r="AG79" s="18"/>
      <c r="AH79" s="18"/>
      <c r="AI79" s="18"/>
      <c r="AJ79" s="18"/>
      <c r="AK79" s="18"/>
      <c r="AL79" s="18"/>
      <c r="AM79" s="18"/>
    </row>
    <row r="80" spans="1:39" customFormat="1" x14ac:dyDescent="0.25">
      <c r="A80" s="8">
        <v>43871</v>
      </c>
      <c r="B80" s="4" t="s">
        <v>187</v>
      </c>
      <c r="C80" s="18"/>
      <c r="D80" s="17" t="s">
        <v>143</v>
      </c>
      <c r="E80" s="38">
        <f t="shared" si="1"/>
        <v>403.65</v>
      </c>
      <c r="F80" s="30" t="s">
        <v>124</v>
      </c>
      <c r="G80" s="18"/>
      <c r="H80" s="18"/>
      <c r="I80" s="18"/>
      <c r="J80" s="18"/>
      <c r="K80" s="18"/>
      <c r="L80" s="18"/>
      <c r="M80" s="18"/>
      <c r="N80" s="18"/>
      <c r="O80" s="18"/>
      <c r="P80" s="18"/>
      <c r="Q80" s="18"/>
      <c r="R80" s="18">
        <v>336.12</v>
      </c>
      <c r="S80" s="18"/>
      <c r="T80" s="18"/>
      <c r="U80" s="18"/>
      <c r="V80" s="18">
        <v>27.45</v>
      </c>
      <c r="W80" s="18">
        <v>40.08</v>
      </c>
      <c r="X80" s="18"/>
      <c r="Y80" s="18"/>
      <c r="Z80" s="18"/>
      <c r="AA80" s="18"/>
      <c r="AB80" s="18"/>
      <c r="AC80" s="18"/>
      <c r="AD80" s="18"/>
      <c r="AE80" s="18"/>
      <c r="AF80" s="18"/>
      <c r="AG80" s="18"/>
      <c r="AH80" s="18"/>
      <c r="AI80" s="18"/>
      <c r="AJ80" s="18"/>
      <c r="AK80" s="18"/>
      <c r="AL80" s="18"/>
      <c r="AM80" s="18"/>
    </row>
    <row r="81" spans="1:39" customFormat="1" x14ac:dyDescent="0.25">
      <c r="A81" s="8">
        <v>43871</v>
      </c>
      <c r="B81" s="4" t="s">
        <v>188</v>
      </c>
      <c r="C81" s="18"/>
      <c r="D81" s="17" t="s">
        <v>143</v>
      </c>
      <c r="E81" s="38">
        <f t="shared" si="1"/>
        <v>84</v>
      </c>
      <c r="F81" s="30" t="s">
        <v>124</v>
      </c>
      <c r="G81" s="18"/>
      <c r="H81" s="18"/>
      <c r="I81" s="18"/>
      <c r="J81" s="18"/>
      <c r="K81" s="18"/>
      <c r="L81" s="18"/>
      <c r="M81" s="18"/>
      <c r="N81" s="18"/>
      <c r="O81" s="18"/>
      <c r="P81" s="18"/>
      <c r="Q81" s="18"/>
      <c r="R81" s="18">
        <v>84</v>
      </c>
      <c r="S81" s="18"/>
      <c r="T81" s="18"/>
      <c r="U81" s="18"/>
      <c r="V81" s="18"/>
      <c r="W81" s="18"/>
      <c r="X81" s="18"/>
      <c r="Y81" s="18"/>
      <c r="Z81" s="18"/>
      <c r="AA81" s="18"/>
      <c r="AB81" s="4"/>
      <c r="AC81" s="18"/>
      <c r="AD81" s="18"/>
      <c r="AE81" s="18"/>
      <c r="AF81" s="18"/>
      <c r="AG81" s="18"/>
      <c r="AH81" s="18"/>
      <c r="AI81" s="18"/>
      <c r="AJ81" s="18"/>
      <c r="AK81" s="18"/>
      <c r="AL81" s="18"/>
      <c r="AM81" s="18"/>
    </row>
    <row r="82" spans="1:39" customFormat="1" x14ac:dyDescent="0.25">
      <c r="A82" s="8">
        <v>43871</v>
      </c>
      <c r="B82" s="4" t="s">
        <v>184</v>
      </c>
      <c r="C82" s="18"/>
      <c r="D82" s="17" t="s">
        <v>143</v>
      </c>
      <c r="E82" s="38">
        <f t="shared" si="1"/>
        <v>4.8</v>
      </c>
      <c r="F82" t="s">
        <v>125</v>
      </c>
      <c r="G82" s="18"/>
      <c r="H82" s="18"/>
      <c r="I82" s="18"/>
      <c r="J82" s="18"/>
      <c r="K82" s="18"/>
      <c r="L82" s="4"/>
      <c r="M82" s="18"/>
      <c r="N82" s="18"/>
      <c r="O82" s="18"/>
      <c r="P82" s="18"/>
      <c r="Q82" s="18"/>
      <c r="R82" s="18"/>
      <c r="S82" s="18"/>
      <c r="T82" s="18"/>
      <c r="U82" s="18"/>
      <c r="V82" s="18"/>
      <c r="W82" s="18">
        <v>4</v>
      </c>
      <c r="X82" s="18"/>
      <c r="Y82" s="18"/>
      <c r="Z82" s="18"/>
      <c r="AA82" s="18"/>
      <c r="AB82" s="18"/>
      <c r="AC82" s="18"/>
      <c r="AD82" s="18"/>
      <c r="AE82" s="18">
        <v>0.8</v>
      </c>
      <c r="AF82" s="18"/>
      <c r="AG82" s="18"/>
      <c r="AH82" s="18"/>
      <c r="AI82" s="18"/>
      <c r="AJ82" s="18"/>
      <c r="AK82" s="18"/>
      <c r="AL82" s="18"/>
      <c r="AM82" s="18"/>
    </row>
    <row r="83" spans="1:39" customFormat="1" x14ac:dyDescent="0.25">
      <c r="A83" s="8">
        <v>43871</v>
      </c>
      <c r="B83" t="s">
        <v>189</v>
      </c>
      <c r="C83" s="18"/>
      <c r="D83" s="17" t="s">
        <v>143</v>
      </c>
      <c r="E83" s="38">
        <f t="shared" si="1"/>
        <v>480</v>
      </c>
      <c r="F83" s="4" t="s">
        <v>128</v>
      </c>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v>400</v>
      </c>
      <c r="AJ83" s="18"/>
      <c r="AK83" s="18"/>
      <c r="AL83" s="18">
        <v>80</v>
      </c>
      <c r="AM83" s="18"/>
    </row>
    <row r="84" spans="1:39" customFormat="1" x14ac:dyDescent="0.25">
      <c r="A84" s="8">
        <v>43871</v>
      </c>
      <c r="B84" s="4" t="s">
        <v>190</v>
      </c>
      <c r="C84" s="18"/>
      <c r="D84" s="17" t="s">
        <v>143</v>
      </c>
      <c r="E84" s="38">
        <f t="shared" si="1"/>
        <v>990</v>
      </c>
      <c r="F84" t="s">
        <v>128</v>
      </c>
      <c r="G84" s="18"/>
      <c r="H84" s="18"/>
      <c r="I84" s="18"/>
      <c r="J84" s="18"/>
      <c r="K84" s="18"/>
      <c r="L84" s="18"/>
      <c r="M84" s="18"/>
      <c r="N84" s="18"/>
      <c r="O84" s="18"/>
      <c r="P84" s="18"/>
      <c r="Q84" s="18"/>
      <c r="R84" s="18"/>
      <c r="S84" s="18"/>
      <c r="T84" s="18"/>
      <c r="U84" s="18"/>
      <c r="V84" s="18"/>
      <c r="W84" s="18"/>
      <c r="X84" s="18"/>
      <c r="Y84" s="4"/>
      <c r="Z84" s="18"/>
      <c r="AA84" s="18"/>
      <c r="AB84" s="18"/>
      <c r="AC84" s="18"/>
      <c r="AD84" s="18"/>
      <c r="AE84" s="18"/>
      <c r="AF84" s="18"/>
      <c r="AG84" s="18"/>
      <c r="AH84" s="18"/>
      <c r="AI84" s="18"/>
      <c r="AJ84" s="18"/>
      <c r="AK84" s="18">
        <v>825</v>
      </c>
      <c r="AL84" s="18">
        <v>165</v>
      </c>
      <c r="AM84" s="18"/>
    </row>
    <row r="85" spans="1:39" customFormat="1" x14ac:dyDescent="0.25">
      <c r="A85" s="8">
        <v>43871</v>
      </c>
      <c r="B85" s="8" t="s">
        <v>191</v>
      </c>
      <c r="C85" s="18"/>
      <c r="D85" s="17" t="s">
        <v>143</v>
      </c>
      <c r="E85" s="38">
        <f t="shared" si="1"/>
        <v>41.44</v>
      </c>
      <c r="F85" t="s">
        <v>126</v>
      </c>
      <c r="G85" s="18"/>
      <c r="H85" s="18"/>
      <c r="I85" s="18"/>
      <c r="J85" s="18"/>
      <c r="K85" s="18"/>
      <c r="L85" s="18"/>
      <c r="M85" s="18"/>
      <c r="N85" s="18"/>
      <c r="O85" s="18"/>
      <c r="P85" s="18">
        <v>34.53</v>
      </c>
      <c r="Q85" s="18"/>
      <c r="R85" s="18"/>
      <c r="S85" s="18"/>
      <c r="T85" s="18"/>
      <c r="U85" s="18"/>
      <c r="V85" s="18"/>
      <c r="W85" s="18"/>
      <c r="X85" s="18"/>
      <c r="Y85" s="18"/>
      <c r="Z85" s="18"/>
      <c r="AA85" s="18"/>
      <c r="AB85" s="18"/>
      <c r="AC85" s="18"/>
      <c r="AD85" s="18"/>
      <c r="AE85" s="18">
        <v>6.91</v>
      </c>
      <c r="AF85" s="18"/>
      <c r="AG85" s="18"/>
      <c r="AH85" s="18"/>
      <c r="AI85" s="18"/>
      <c r="AJ85" s="18"/>
      <c r="AK85" s="18"/>
      <c r="AL85" s="18"/>
      <c r="AM85" s="18"/>
    </row>
    <row r="86" spans="1:39" customFormat="1" x14ac:dyDescent="0.25">
      <c r="A86" s="8">
        <v>43871</v>
      </c>
      <c r="B86" t="s">
        <v>192</v>
      </c>
      <c r="C86" s="18"/>
      <c r="D86" s="17" t="s">
        <v>143</v>
      </c>
      <c r="E86" s="38">
        <f t="shared" si="1"/>
        <v>41.44</v>
      </c>
      <c r="F86" t="s">
        <v>126</v>
      </c>
      <c r="G86" s="18"/>
      <c r="H86" s="18"/>
      <c r="I86" s="18"/>
      <c r="J86" s="18"/>
      <c r="K86" s="18"/>
      <c r="L86" s="18"/>
      <c r="M86" s="18"/>
      <c r="N86" s="18"/>
      <c r="O86" s="18"/>
      <c r="P86" s="18">
        <v>34.53</v>
      </c>
      <c r="Q86" s="18"/>
      <c r="R86" s="18"/>
      <c r="S86" s="18"/>
      <c r="T86" s="18"/>
      <c r="U86" s="18"/>
      <c r="V86" s="18"/>
      <c r="W86" s="18"/>
      <c r="X86" s="18"/>
      <c r="Y86" s="18"/>
      <c r="Z86" s="18"/>
      <c r="AA86" s="18"/>
      <c r="AB86" s="18"/>
      <c r="AC86" s="18"/>
      <c r="AD86" s="18"/>
      <c r="AE86" s="18">
        <v>6.91</v>
      </c>
      <c r="AF86" s="18"/>
      <c r="AG86" s="18"/>
      <c r="AH86" s="18"/>
      <c r="AI86" s="18"/>
      <c r="AJ86" s="18"/>
      <c r="AK86" s="4"/>
      <c r="AL86" s="18"/>
      <c r="AM86" s="18"/>
    </row>
    <row r="87" spans="1:39" customFormat="1" x14ac:dyDescent="0.25">
      <c r="A87" s="8">
        <v>43875</v>
      </c>
      <c r="B87" t="s">
        <v>283</v>
      </c>
      <c r="D87" s="8" t="s">
        <v>143</v>
      </c>
      <c r="E87" s="18">
        <f>SUM(G87:AL87)</f>
        <v>50</v>
      </c>
      <c r="F87" s="18" t="s">
        <v>159</v>
      </c>
      <c r="G87" s="4"/>
      <c r="H87" s="4"/>
      <c r="I87" s="4"/>
      <c r="J87" s="4"/>
      <c r="K87" s="4">
        <v>50</v>
      </c>
      <c r="L87" s="4"/>
      <c r="M87" s="4"/>
      <c r="N87" s="4"/>
      <c r="O87" s="4"/>
      <c r="P87" s="4"/>
      <c r="Q87" s="4"/>
      <c r="R87" s="4"/>
      <c r="S87" s="4"/>
      <c r="T87" s="4"/>
      <c r="U87" s="4"/>
      <c r="V87" s="4"/>
      <c r="W87" s="4"/>
      <c r="X87" s="4"/>
      <c r="Y87" s="4"/>
      <c r="Z87" s="4"/>
      <c r="AA87" s="4"/>
      <c r="AB87" s="4"/>
      <c r="AC87" s="4"/>
      <c r="AD87" s="4"/>
      <c r="AE87" s="4"/>
      <c r="AF87" s="4"/>
      <c r="AG87" s="4"/>
      <c r="AH87" s="4"/>
      <c r="AI87" s="4"/>
      <c r="AK87" s="4"/>
      <c r="AL87" s="4"/>
      <c r="AM87" s="4"/>
    </row>
    <row r="88" spans="1:39" customFormat="1" x14ac:dyDescent="0.25">
      <c r="A88" s="8">
        <v>43878</v>
      </c>
      <c r="B88" t="s">
        <v>284</v>
      </c>
      <c r="D88" s="8" t="s">
        <v>143</v>
      </c>
      <c r="E88" s="18">
        <f t="shared" ref="E88" si="2">SUM(G88:AL88)</f>
        <v>4.8</v>
      </c>
      <c r="F88" t="s">
        <v>125</v>
      </c>
      <c r="G88" s="4"/>
      <c r="H88" s="4"/>
      <c r="I88" s="4"/>
      <c r="J88" s="4"/>
      <c r="K88" s="4"/>
      <c r="L88" s="4"/>
      <c r="M88" s="4"/>
      <c r="N88" s="4"/>
      <c r="O88" s="4"/>
      <c r="P88" s="4"/>
      <c r="Q88" s="4"/>
      <c r="R88" s="4"/>
      <c r="S88" s="4"/>
      <c r="T88" s="4"/>
      <c r="U88" s="4"/>
      <c r="V88" s="4"/>
      <c r="W88" s="4">
        <v>4</v>
      </c>
      <c r="X88" s="4"/>
      <c r="Y88" s="4"/>
      <c r="Z88" s="4"/>
      <c r="AA88" s="4"/>
      <c r="AB88" s="4"/>
      <c r="AC88" s="4"/>
      <c r="AD88" s="4"/>
      <c r="AE88" s="4">
        <v>0.8</v>
      </c>
      <c r="AF88" s="4"/>
      <c r="AG88" s="4"/>
      <c r="AH88" s="4"/>
      <c r="AI88" s="4"/>
      <c r="AJ88" s="4"/>
      <c r="AK88" s="4"/>
      <c r="AL88" s="4"/>
      <c r="AM88" s="4"/>
    </row>
    <row r="89" spans="1:39" customFormat="1" x14ac:dyDescent="0.25">
      <c r="A89" s="8">
        <v>43900</v>
      </c>
      <c r="B89" s="4" t="s">
        <v>193</v>
      </c>
      <c r="C89" s="18"/>
      <c r="D89" s="17" t="s">
        <v>143</v>
      </c>
      <c r="E89" s="38">
        <f t="shared" si="1"/>
        <v>383.81</v>
      </c>
      <c r="F89" s="30" t="s">
        <v>124</v>
      </c>
      <c r="G89" s="18"/>
      <c r="H89" s="18"/>
      <c r="I89" s="18"/>
      <c r="J89" s="18"/>
      <c r="K89" s="18"/>
      <c r="L89" s="18"/>
      <c r="M89" s="18"/>
      <c r="N89" s="18"/>
      <c r="O89" s="18"/>
      <c r="P89" s="18"/>
      <c r="Q89" s="18"/>
      <c r="R89" s="18">
        <v>336.12</v>
      </c>
      <c r="S89" s="18"/>
      <c r="T89" s="18"/>
      <c r="U89" s="18"/>
      <c r="V89" s="18">
        <v>10.98</v>
      </c>
      <c r="W89" s="18">
        <v>36.71</v>
      </c>
      <c r="X89" s="18"/>
      <c r="Y89" s="18"/>
      <c r="Z89" s="18"/>
      <c r="AA89" s="18"/>
      <c r="AB89" s="18"/>
      <c r="AC89" s="18"/>
      <c r="AD89" s="18"/>
      <c r="AE89" s="18"/>
      <c r="AF89" s="18"/>
      <c r="AG89" s="18"/>
      <c r="AH89" s="18"/>
      <c r="AI89" s="18"/>
      <c r="AJ89" s="18"/>
      <c r="AK89" s="18"/>
      <c r="AL89" s="18"/>
      <c r="AM89" s="18"/>
    </row>
    <row r="90" spans="1:39" customFormat="1" x14ac:dyDescent="0.25">
      <c r="A90" s="8">
        <v>43900</v>
      </c>
      <c r="B90" s="4" t="s">
        <v>194</v>
      </c>
      <c r="C90" s="18"/>
      <c r="D90" s="17" t="s">
        <v>143</v>
      </c>
      <c r="E90" s="38">
        <f t="shared" si="1"/>
        <v>84</v>
      </c>
      <c r="F90" s="30" t="s">
        <v>124</v>
      </c>
      <c r="G90" s="18"/>
      <c r="H90" s="18"/>
      <c r="I90" s="18"/>
      <c r="J90" s="18"/>
      <c r="K90" s="18"/>
      <c r="L90" s="18"/>
      <c r="M90" s="18"/>
      <c r="N90" s="18"/>
      <c r="O90" s="18"/>
      <c r="P90" s="18"/>
      <c r="Q90" s="18"/>
      <c r="R90" s="18">
        <v>84</v>
      </c>
      <c r="S90" s="18"/>
      <c r="T90" s="18"/>
      <c r="U90" s="18"/>
      <c r="V90" s="18"/>
      <c r="W90" s="18"/>
      <c r="X90" s="18"/>
      <c r="Y90" s="18"/>
      <c r="Z90" s="18"/>
      <c r="AA90" s="18"/>
      <c r="AB90" s="4"/>
      <c r="AC90" s="18"/>
      <c r="AD90" s="18"/>
      <c r="AE90" s="18"/>
      <c r="AF90" s="18"/>
      <c r="AG90" s="18"/>
      <c r="AH90" s="18"/>
      <c r="AI90" s="18"/>
      <c r="AJ90" s="18"/>
      <c r="AK90" s="18"/>
      <c r="AL90" s="18"/>
      <c r="AM90" s="18"/>
    </row>
    <row r="91" spans="1:39" customFormat="1" x14ac:dyDescent="0.25">
      <c r="A91" s="8">
        <v>43900</v>
      </c>
      <c r="B91" s="4" t="s">
        <v>184</v>
      </c>
      <c r="C91" s="18"/>
      <c r="D91" s="17" t="s">
        <v>143</v>
      </c>
      <c r="E91" s="38">
        <f t="shared" si="1"/>
        <v>4.8</v>
      </c>
      <c r="F91" t="s">
        <v>125</v>
      </c>
      <c r="G91" s="18"/>
      <c r="H91" s="18"/>
      <c r="I91" s="18"/>
      <c r="J91" s="18"/>
      <c r="K91" s="18"/>
      <c r="L91" s="4"/>
      <c r="M91" s="18"/>
      <c r="N91" s="18"/>
      <c r="O91" s="18"/>
      <c r="P91" s="18"/>
      <c r="Q91" s="18"/>
      <c r="R91" s="18"/>
      <c r="S91" s="18"/>
      <c r="T91" s="18"/>
      <c r="U91" s="18"/>
      <c r="V91" s="18"/>
      <c r="W91" s="18">
        <v>4</v>
      </c>
      <c r="X91" s="18"/>
      <c r="Y91" s="18"/>
      <c r="Z91" s="18"/>
      <c r="AA91" s="18"/>
      <c r="AB91" s="18"/>
      <c r="AC91" s="18"/>
      <c r="AD91" s="18"/>
      <c r="AE91" s="18">
        <v>0.8</v>
      </c>
      <c r="AF91" s="18"/>
      <c r="AG91" s="18"/>
      <c r="AH91" s="18"/>
      <c r="AI91" s="18"/>
      <c r="AJ91" s="18"/>
      <c r="AK91" s="18"/>
      <c r="AL91" s="18"/>
      <c r="AM91" s="18"/>
    </row>
    <row r="92" spans="1:39" customFormat="1" x14ac:dyDescent="0.25">
      <c r="A92" s="8">
        <v>43900</v>
      </c>
      <c r="B92" s="4" t="s">
        <v>112</v>
      </c>
      <c r="C92" s="18"/>
      <c r="D92" s="17" t="s">
        <v>143</v>
      </c>
      <c r="E92" s="38">
        <f t="shared" si="1"/>
        <v>540</v>
      </c>
      <c r="F92" s="4" t="s">
        <v>116</v>
      </c>
      <c r="G92" s="18"/>
      <c r="H92" s="18">
        <v>450</v>
      </c>
      <c r="I92" s="18"/>
      <c r="J92" s="18"/>
      <c r="K92" s="18"/>
      <c r="L92" s="18"/>
      <c r="M92" s="18"/>
      <c r="N92" s="18"/>
      <c r="O92" s="18"/>
      <c r="P92" s="18"/>
      <c r="Q92" s="18"/>
      <c r="R92" s="18"/>
      <c r="S92" s="18"/>
      <c r="T92" s="18"/>
      <c r="U92" s="18"/>
      <c r="V92" s="18"/>
      <c r="W92" s="18"/>
      <c r="X92" s="18"/>
      <c r="Y92" s="18"/>
      <c r="Z92" s="18"/>
      <c r="AA92" s="18"/>
      <c r="AB92" s="18"/>
      <c r="AC92" s="18"/>
      <c r="AD92" s="18"/>
      <c r="AE92" s="18">
        <v>90</v>
      </c>
      <c r="AF92" s="18"/>
      <c r="AG92" s="18"/>
      <c r="AH92" s="18"/>
      <c r="AI92" s="18"/>
      <c r="AJ92" s="18"/>
      <c r="AK92" s="18"/>
      <c r="AL92" s="18"/>
      <c r="AM92" s="18"/>
    </row>
    <row r="93" spans="1:39" customFormat="1" x14ac:dyDescent="0.25">
      <c r="A93" s="8">
        <v>43900</v>
      </c>
      <c r="B93" s="4" t="s">
        <v>110</v>
      </c>
      <c r="C93" s="18"/>
      <c r="D93" s="17" t="s">
        <v>143</v>
      </c>
      <c r="E93" s="38">
        <f t="shared" si="1"/>
        <v>140.56</v>
      </c>
      <c r="F93" s="37" t="s">
        <v>128</v>
      </c>
      <c r="G93" s="18"/>
      <c r="H93" s="18"/>
      <c r="I93" s="18"/>
      <c r="J93" s="18"/>
      <c r="K93" s="18"/>
      <c r="L93" s="18"/>
      <c r="M93" s="18"/>
      <c r="N93" s="18"/>
      <c r="O93" s="18"/>
      <c r="P93" s="18"/>
      <c r="Q93" s="18"/>
      <c r="R93" s="18"/>
      <c r="S93" s="18"/>
      <c r="T93" s="18">
        <v>117.13</v>
      </c>
      <c r="U93" s="18"/>
      <c r="V93" s="18"/>
      <c r="W93" s="18"/>
      <c r="X93" s="18"/>
      <c r="Y93" s="4"/>
      <c r="Z93" s="18"/>
      <c r="AA93" s="18"/>
      <c r="AB93" s="18"/>
      <c r="AC93" s="18"/>
      <c r="AD93" s="18"/>
      <c r="AE93" s="18">
        <v>23.43</v>
      </c>
      <c r="AF93" s="18"/>
      <c r="AG93" s="18"/>
      <c r="AH93" s="18"/>
      <c r="AI93" s="18"/>
      <c r="AJ93" s="18"/>
      <c r="AK93" s="18"/>
      <c r="AL93" s="18"/>
      <c r="AM93" s="18"/>
    </row>
    <row r="94" spans="1:39" customFormat="1" x14ac:dyDescent="0.25">
      <c r="A94" s="8">
        <v>43901</v>
      </c>
      <c r="B94" s="8" t="s">
        <v>165</v>
      </c>
      <c r="C94" s="18"/>
      <c r="D94" s="17" t="s">
        <v>143</v>
      </c>
      <c r="E94" s="38">
        <f t="shared" si="1"/>
        <v>89.2</v>
      </c>
      <c r="F94" s="30" t="s">
        <v>124</v>
      </c>
      <c r="G94" s="18"/>
      <c r="H94" s="18"/>
      <c r="I94" s="18"/>
      <c r="J94" s="18"/>
      <c r="K94" s="18"/>
      <c r="L94" s="18"/>
      <c r="M94" s="18"/>
      <c r="N94" s="18"/>
      <c r="O94" s="18"/>
      <c r="P94" s="18"/>
      <c r="Q94" s="18"/>
      <c r="R94" s="18">
        <v>89.2</v>
      </c>
      <c r="S94" s="18"/>
      <c r="T94" s="18"/>
      <c r="U94" s="18"/>
      <c r="V94" s="18"/>
      <c r="W94" s="18"/>
      <c r="X94" s="18"/>
      <c r="Y94" s="18"/>
      <c r="Z94" s="18"/>
      <c r="AA94" s="18"/>
      <c r="AB94" s="18"/>
      <c r="AC94" s="18"/>
      <c r="AD94" s="18"/>
      <c r="AE94" s="18"/>
      <c r="AF94" s="18"/>
      <c r="AG94" s="18"/>
      <c r="AH94" s="18"/>
      <c r="AI94" s="18"/>
      <c r="AJ94" s="18"/>
      <c r="AK94" s="18"/>
      <c r="AL94" s="18"/>
      <c r="AM94" s="18"/>
    </row>
    <row r="95" spans="1:39" x14ac:dyDescent="0.25">
      <c r="A95" s="23"/>
      <c r="B95" s="24"/>
      <c r="C95" s="25"/>
      <c r="D95" s="10"/>
      <c r="E95" s="60">
        <f>SUM(E8:E94)</f>
        <v>51705.78</v>
      </c>
      <c r="F95" s="60"/>
      <c r="G95" s="60">
        <f t="shared" ref="G95:AL95" si="3">SUM(G8:G94)</f>
        <v>1000</v>
      </c>
      <c r="H95" s="60">
        <f t="shared" si="3"/>
        <v>960</v>
      </c>
      <c r="I95" s="60">
        <f t="shared" si="3"/>
        <v>100</v>
      </c>
      <c r="J95" s="60">
        <f t="shared" si="3"/>
        <v>806.4</v>
      </c>
      <c r="K95" s="60">
        <f t="shared" si="3"/>
        <v>50</v>
      </c>
      <c r="L95" s="60">
        <f t="shared" si="3"/>
        <v>149.79</v>
      </c>
      <c r="M95" s="60">
        <f t="shared" si="3"/>
        <v>0</v>
      </c>
      <c r="N95" s="60">
        <f t="shared" si="3"/>
        <v>90</v>
      </c>
      <c r="O95" s="60">
        <f t="shared" si="3"/>
        <v>2505</v>
      </c>
      <c r="P95" s="60">
        <f t="shared" si="3"/>
        <v>136.33000000000001</v>
      </c>
      <c r="Q95" s="60">
        <f t="shared" si="3"/>
        <v>430</v>
      </c>
      <c r="R95" s="60">
        <f t="shared" si="3"/>
        <v>6061.6899999999987</v>
      </c>
      <c r="S95" s="60">
        <f t="shared" si="3"/>
        <v>930.65</v>
      </c>
      <c r="T95" s="60">
        <f t="shared" si="3"/>
        <v>197.13</v>
      </c>
      <c r="U95" s="60">
        <f t="shared" si="3"/>
        <v>1020</v>
      </c>
      <c r="V95" s="60">
        <f t="shared" si="3"/>
        <v>160.60999999999999</v>
      </c>
      <c r="W95" s="60">
        <f t="shared" si="3"/>
        <v>687.78</v>
      </c>
      <c r="X95" s="60">
        <f t="shared" si="3"/>
        <v>180</v>
      </c>
      <c r="Y95" s="60">
        <f t="shared" si="3"/>
        <v>376</v>
      </c>
      <c r="Z95" s="60">
        <f t="shared" si="3"/>
        <v>0</v>
      </c>
      <c r="AA95" s="60">
        <f t="shared" si="3"/>
        <v>100</v>
      </c>
      <c r="AB95" s="60">
        <f t="shared" si="3"/>
        <v>2630.44</v>
      </c>
      <c r="AC95" s="60">
        <f t="shared" si="3"/>
        <v>0</v>
      </c>
      <c r="AD95" s="60">
        <f t="shared" si="3"/>
        <v>0</v>
      </c>
      <c r="AE95" s="60">
        <f t="shared" si="3"/>
        <v>1084.1099999999999</v>
      </c>
      <c r="AF95" s="60">
        <f t="shared" si="3"/>
        <v>2875</v>
      </c>
      <c r="AG95" s="60">
        <f t="shared" si="3"/>
        <v>423.33</v>
      </c>
      <c r="AH95" s="60">
        <f t="shared" si="3"/>
        <v>0</v>
      </c>
      <c r="AI95" s="60">
        <f t="shared" si="3"/>
        <v>19060</v>
      </c>
      <c r="AJ95" s="60">
        <f t="shared" si="3"/>
        <v>888.09</v>
      </c>
      <c r="AK95" s="60">
        <f t="shared" si="3"/>
        <v>3645.3599999999997</v>
      </c>
      <c r="AL95" s="60">
        <f t="shared" si="3"/>
        <v>5158.07</v>
      </c>
      <c r="AM95" s="24"/>
    </row>
    <row r="96" spans="1:39" x14ac:dyDescent="0.25">
      <c r="A96" s="23"/>
      <c r="B96" s="24"/>
      <c r="C96" s="25"/>
      <c r="D96" s="10"/>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row>
    <row r="97" spans="1:39" x14ac:dyDescent="0.25">
      <c r="A97" s="23"/>
      <c r="B97" s="24"/>
      <c r="C97" s="25"/>
      <c r="D97" s="10"/>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row>
    <row r="98" spans="1:39" x14ac:dyDescent="0.25">
      <c r="A98" s="23"/>
      <c r="B98" s="24"/>
      <c r="C98" s="25"/>
      <c r="D98" s="10"/>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row>
    <row r="99" spans="1:39" x14ac:dyDescent="0.25">
      <c r="A99" s="23"/>
      <c r="B99" s="24"/>
      <c r="C99" s="25"/>
      <c r="D99" s="10"/>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row>
    <row r="100" spans="1:39" x14ac:dyDescent="0.25">
      <c r="A100" s="23"/>
      <c r="B100" s="24"/>
      <c r="C100" s="25"/>
      <c r="D100" s="10"/>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row>
    <row r="101" spans="1:39" x14ac:dyDescent="0.25">
      <c r="A101" s="23"/>
      <c r="B101" s="24"/>
      <c r="C101" s="25"/>
      <c r="D101" s="10"/>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row>
    <row r="102" spans="1:39" x14ac:dyDescent="0.25">
      <c r="A102" s="23"/>
      <c r="B102" s="24"/>
      <c r="C102" s="25"/>
      <c r="D102" s="10"/>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row>
    <row r="103" spans="1:39" x14ac:dyDescent="0.25">
      <c r="A103" s="23"/>
      <c r="B103" s="24"/>
      <c r="C103" s="25"/>
      <c r="D103" s="10"/>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row>
    <row r="104" spans="1:39" x14ac:dyDescent="0.25">
      <c r="A104" s="23"/>
      <c r="B104" s="24"/>
      <c r="C104" s="25"/>
      <c r="D104" s="10"/>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row>
    <row r="105" spans="1:39" x14ac:dyDescent="0.25">
      <c r="A105" s="23"/>
      <c r="B105" s="24"/>
      <c r="C105" s="25"/>
      <c r="D105" s="10"/>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row>
    <row r="106" spans="1:39" x14ac:dyDescent="0.25">
      <c r="A106" s="23"/>
      <c r="B106" s="24"/>
      <c r="C106" s="25"/>
      <c r="D106" s="10"/>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row>
    <row r="107" spans="1:39" x14ac:dyDescent="0.25">
      <c r="A107" s="23"/>
      <c r="B107" s="24"/>
      <c r="C107" s="25"/>
      <c r="D107" s="10"/>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row>
    <row r="108" spans="1:39" x14ac:dyDescent="0.25">
      <c r="A108" s="23"/>
      <c r="B108" s="24"/>
      <c r="C108" s="25"/>
      <c r="D108" s="10"/>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row>
    <row r="109" spans="1:39" x14ac:dyDescent="0.25">
      <c r="A109" s="23"/>
      <c r="B109" s="24"/>
      <c r="C109" s="25"/>
      <c r="D109" s="10"/>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row>
    <row r="110" spans="1:39" x14ac:dyDescent="0.25">
      <c r="A110" s="23"/>
      <c r="B110" s="24"/>
      <c r="C110" s="25"/>
      <c r="D110" s="10"/>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row>
    <row r="111" spans="1:39" x14ac:dyDescent="0.25">
      <c r="A111" s="23"/>
      <c r="B111" s="24"/>
      <c r="C111" s="25"/>
      <c r="D111" s="10"/>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row>
    <row r="112" spans="1:39" x14ac:dyDescent="0.25">
      <c r="A112" s="23"/>
      <c r="B112" s="24"/>
      <c r="C112" s="25"/>
      <c r="D112" s="10"/>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row>
  </sheetData>
  <mergeCells count="5">
    <mergeCell ref="G6:P6"/>
    <mergeCell ref="Q6:R6"/>
    <mergeCell ref="S6:AB6"/>
    <mergeCell ref="AF6:AG6"/>
    <mergeCell ref="AI6:AJ6"/>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85597-DD35-4383-A006-2A921D446045}">
  <dimension ref="A3:T93"/>
  <sheetViews>
    <sheetView tabSelected="1" zoomScale="98" zoomScaleNormal="98" workbookViewId="0">
      <pane ySplit="8" topLeftCell="A51" activePane="bottomLeft" state="frozen"/>
      <selection pane="bottomLeft" activeCell="A10" sqref="A10"/>
    </sheetView>
  </sheetViews>
  <sheetFormatPr defaultRowHeight="15" x14ac:dyDescent="0.25"/>
  <cols>
    <col min="1" max="1" width="19.28515625" customWidth="1"/>
    <col min="3" max="3" width="22" customWidth="1"/>
    <col min="4" max="4" width="14.5703125" customWidth="1"/>
    <col min="5" max="5" width="13.5703125" style="4" customWidth="1"/>
    <col min="6" max="6" width="13.28515625" style="4" customWidth="1"/>
    <col min="7" max="7" width="13.85546875" customWidth="1"/>
    <col min="8" max="8" width="12.140625" customWidth="1"/>
    <col min="9" max="9" width="7.140625" customWidth="1"/>
    <col min="10" max="10" width="17.85546875" customWidth="1"/>
  </cols>
  <sheetData>
    <row r="3" spans="1:11" ht="21" x14ac:dyDescent="0.35">
      <c r="A3" s="83" t="s">
        <v>0</v>
      </c>
      <c r="B3" s="1"/>
      <c r="C3" s="1"/>
      <c r="D3" s="1"/>
      <c r="E3" s="16"/>
    </row>
    <row r="4" spans="1:11" x14ac:dyDescent="0.25">
      <c r="C4" s="27"/>
    </row>
    <row r="5" spans="1:11" x14ac:dyDescent="0.25">
      <c r="A5" t="s">
        <v>99</v>
      </c>
      <c r="C5" s="27">
        <v>43891</v>
      </c>
    </row>
    <row r="6" spans="1:11" x14ac:dyDescent="0.25">
      <c r="H6" t="s">
        <v>195</v>
      </c>
    </row>
    <row r="7" spans="1:11" x14ac:dyDescent="0.25">
      <c r="A7" s="26" t="s">
        <v>93</v>
      </c>
      <c r="C7" s="26" t="s">
        <v>94</v>
      </c>
      <c r="D7" s="26" t="s">
        <v>95</v>
      </c>
      <c r="E7" s="61" t="s">
        <v>96</v>
      </c>
      <c r="F7" s="61" t="s">
        <v>36</v>
      </c>
      <c r="G7" s="61" t="s">
        <v>196</v>
      </c>
      <c r="H7" s="62" t="s">
        <v>197</v>
      </c>
      <c r="J7" s="61" t="s">
        <v>198</v>
      </c>
    </row>
    <row r="8" spans="1:11" x14ac:dyDescent="0.25">
      <c r="A8" s="8"/>
      <c r="G8" s="4"/>
    </row>
    <row r="9" spans="1:11" x14ac:dyDescent="0.25">
      <c r="A9" t="s">
        <v>306</v>
      </c>
      <c r="G9" s="4"/>
    </row>
    <row r="10" spans="1:11" x14ac:dyDescent="0.25">
      <c r="A10" s="8">
        <v>43500</v>
      </c>
      <c r="C10" s="63" t="s">
        <v>106</v>
      </c>
      <c r="D10" s="63">
        <v>224259812</v>
      </c>
      <c r="E10" s="64">
        <v>5340</v>
      </c>
      <c r="F10" s="64">
        <v>890</v>
      </c>
      <c r="G10" s="64">
        <f t="shared" ref="G10:G16" si="0">E10-F10</f>
        <v>4450</v>
      </c>
      <c r="H10" s="64">
        <f t="shared" ref="H10:H55" si="1">E10/6</f>
        <v>890</v>
      </c>
      <c r="I10" s="63" t="b">
        <f>H10=F10</f>
        <v>1</v>
      </c>
      <c r="J10" s="63" t="s">
        <v>199</v>
      </c>
    </row>
    <row r="11" spans="1:11" s="5" customFormat="1" x14ac:dyDescent="0.25">
      <c r="A11" s="28">
        <v>43525</v>
      </c>
      <c r="C11" s="65" t="s">
        <v>190</v>
      </c>
      <c r="D11" s="32">
        <v>126165233</v>
      </c>
      <c r="E11" s="65">
        <v>3960</v>
      </c>
      <c r="F11" s="65">
        <v>660</v>
      </c>
      <c r="G11" s="65">
        <f t="shared" si="0"/>
        <v>3300</v>
      </c>
      <c r="H11" s="65">
        <f t="shared" si="1"/>
        <v>660</v>
      </c>
      <c r="I11" s="32" t="b">
        <f>H11=F11</f>
        <v>1</v>
      </c>
      <c r="J11" s="32" t="s">
        <v>200</v>
      </c>
      <c r="K11" s="5" t="s">
        <v>295</v>
      </c>
    </row>
    <row r="12" spans="1:11" x14ac:dyDescent="0.25">
      <c r="A12" s="8">
        <v>43327</v>
      </c>
      <c r="C12" t="s">
        <v>115</v>
      </c>
      <c r="D12">
        <v>195462827</v>
      </c>
      <c r="E12" s="4">
        <v>39.29</v>
      </c>
      <c r="F12" s="4">
        <v>6.55</v>
      </c>
      <c r="G12" s="4">
        <f t="shared" si="0"/>
        <v>32.74</v>
      </c>
      <c r="H12" s="4">
        <f t="shared" si="1"/>
        <v>6.5483333333333329</v>
      </c>
      <c r="I12" t="s">
        <v>201</v>
      </c>
      <c r="J12" t="s">
        <v>202</v>
      </c>
    </row>
    <row r="13" spans="1:11" s="5" customFormat="1" x14ac:dyDescent="0.25">
      <c r="A13" s="28">
        <v>43509</v>
      </c>
      <c r="C13" s="5" t="s">
        <v>108</v>
      </c>
      <c r="D13" s="5">
        <v>793932189</v>
      </c>
      <c r="E13" s="29">
        <v>295</v>
      </c>
      <c r="F13" s="29">
        <v>49.16</v>
      </c>
      <c r="G13" s="29">
        <f t="shared" si="0"/>
        <v>245.84</v>
      </c>
      <c r="H13" s="29">
        <f t="shared" si="1"/>
        <v>49.166666666666664</v>
      </c>
      <c r="I13" s="5" t="s">
        <v>203</v>
      </c>
      <c r="J13" s="5" t="s">
        <v>204</v>
      </c>
      <c r="K13" s="5" t="s">
        <v>303</v>
      </c>
    </row>
    <row r="14" spans="1:11" s="5" customFormat="1" x14ac:dyDescent="0.25">
      <c r="A14" s="28">
        <v>43509</v>
      </c>
      <c r="C14" s="99" t="s">
        <v>109</v>
      </c>
      <c r="D14" s="99">
        <v>679013226</v>
      </c>
      <c r="E14" s="70">
        <v>7500</v>
      </c>
      <c r="F14" s="70">
        <v>1250</v>
      </c>
      <c r="G14" s="70">
        <f t="shared" si="0"/>
        <v>6250</v>
      </c>
      <c r="H14" s="70">
        <f t="shared" si="1"/>
        <v>1250</v>
      </c>
      <c r="I14" s="99" t="b">
        <f>H14=F14</f>
        <v>1</v>
      </c>
      <c r="J14" s="99" t="s">
        <v>200</v>
      </c>
      <c r="K14" s="5" t="s">
        <v>302</v>
      </c>
    </row>
    <row r="15" spans="1:11" x14ac:dyDescent="0.25">
      <c r="A15" s="8">
        <v>43536</v>
      </c>
      <c r="C15" t="s">
        <v>110</v>
      </c>
      <c r="D15">
        <v>685644393</v>
      </c>
      <c r="E15" s="4">
        <v>138.97</v>
      </c>
      <c r="F15" s="4">
        <v>23.16</v>
      </c>
      <c r="G15" s="4">
        <f t="shared" si="0"/>
        <v>115.81</v>
      </c>
      <c r="H15" s="4">
        <f t="shared" si="1"/>
        <v>23.161666666666665</v>
      </c>
      <c r="I15" t="s">
        <v>201</v>
      </c>
      <c r="J15" t="s">
        <v>26</v>
      </c>
    </row>
    <row r="16" spans="1:11" x14ac:dyDescent="0.25">
      <c r="A16" s="8">
        <v>43536</v>
      </c>
      <c r="C16" t="s">
        <v>111</v>
      </c>
      <c r="D16">
        <v>154486785</v>
      </c>
      <c r="E16" s="4">
        <v>14.4</v>
      </c>
      <c r="F16" s="4">
        <v>2.4</v>
      </c>
      <c r="G16" s="4">
        <f t="shared" si="0"/>
        <v>12</v>
      </c>
      <c r="H16" s="4">
        <f t="shared" si="1"/>
        <v>2.4</v>
      </c>
      <c r="I16" t="b">
        <f>H16=F16</f>
        <v>1</v>
      </c>
      <c r="J16" t="s">
        <v>205</v>
      </c>
    </row>
    <row r="17" spans="1:20" s="96" customFormat="1" x14ac:dyDescent="0.25">
      <c r="A17" s="104">
        <v>43563</v>
      </c>
      <c r="C17" s="97" t="s">
        <v>108</v>
      </c>
      <c r="D17" s="96">
        <v>793932189</v>
      </c>
      <c r="E17" s="98">
        <f>SUM(F17:G17)</f>
        <v>313</v>
      </c>
      <c r="F17" s="98">
        <v>52.17</v>
      </c>
      <c r="G17" s="98">
        <v>260.83</v>
      </c>
      <c r="H17" s="97">
        <f t="shared" si="1"/>
        <v>52.166666666666664</v>
      </c>
      <c r="I17" s="96" t="s">
        <v>201</v>
      </c>
      <c r="J17" s="96" t="s">
        <v>204</v>
      </c>
    </row>
    <row r="18" spans="1:20" x14ac:dyDescent="0.25">
      <c r="A18" s="8">
        <v>43563</v>
      </c>
      <c r="C18" s="4" t="s">
        <v>112</v>
      </c>
      <c r="D18">
        <v>265336202</v>
      </c>
      <c r="E18" s="18">
        <f t="shared" ref="E18:E44" si="2">SUM(F18:G18)</f>
        <v>156</v>
      </c>
      <c r="F18" s="4">
        <v>26</v>
      </c>
      <c r="G18" s="4">
        <v>130</v>
      </c>
      <c r="H18" s="4">
        <f t="shared" si="1"/>
        <v>26</v>
      </c>
      <c r="I18" t="b">
        <f>H18=F18</f>
        <v>1</v>
      </c>
      <c r="J18" t="s">
        <v>206</v>
      </c>
    </row>
    <row r="19" spans="1:20" x14ac:dyDescent="0.25">
      <c r="A19" s="8">
        <v>43563</v>
      </c>
      <c r="C19" s="4" t="s">
        <v>114</v>
      </c>
      <c r="D19">
        <v>154486785</v>
      </c>
      <c r="E19" s="18">
        <f t="shared" si="2"/>
        <v>115.2</v>
      </c>
      <c r="F19" s="4">
        <v>19.2</v>
      </c>
      <c r="G19" s="4">
        <v>96</v>
      </c>
      <c r="H19" s="4">
        <f t="shared" si="1"/>
        <v>19.2</v>
      </c>
      <c r="I19" t="b">
        <f>H19=F19</f>
        <v>1</v>
      </c>
      <c r="J19" t="s">
        <v>205</v>
      </c>
    </row>
    <row r="20" spans="1:20" x14ac:dyDescent="0.25">
      <c r="A20" s="8">
        <v>43563</v>
      </c>
      <c r="C20" s="4" t="s">
        <v>115</v>
      </c>
      <c r="D20">
        <v>195462827</v>
      </c>
      <c r="E20" s="18">
        <f t="shared" si="2"/>
        <v>39.29</v>
      </c>
      <c r="F20" s="4">
        <v>6.55</v>
      </c>
      <c r="G20" s="4">
        <v>32.74</v>
      </c>
      <c r="H20" s="4">
        <f t="shared" si="1"/>
        <v>6.5483333333333329</v>
      </c>
      <c r="I20" t="s">
        <v>201</v>
      </c>
      <c r="J20" t="s">
        <v>202</v>
      </c>
    </row>
    <row r="21" spans="1:20" s="31" customFormat="1" x14ac:dyDescent="0.25">
      <c r="A21" s="34">
        <v>43563</v>
      </c>
      <c r="C21" s="64" t="s">
        <v>190</v>
      </c>
      <c r="D21" s="63">
        <v>126165233</v>
      </c>
      <c r="E21" s="86">
        <f t="shared" si="2"/>
        <v>2640</v>
      </c>
      <c r="F21" s="64">
        <v>440</v>
      </c>
      <c r="G21" s="64">
        <v>2200</v>
      </c>
      <c r="H21" s="64">
        <f t="shared" si="1"/>
        <v>440</v>
      </c>
      <c r="I21" s="63" t="b">
        <f t="shared" ref="I21:I33" si="3">H21=F21</f>
        <v>1</v>
      </c>
      <c r="J21" s="63" t="s">
        <v>200</v>
      </c>
    </row>
    <row r="22" spans="1:20" x14ac:dyDescent="0.25">
      <c r="A22" s="8">
        <v>43551</v>
      </c>
      <c r="C22" s="85" t="s">
        <v>132</v>
      </c>
      <c r="D22" s="84">
        <v>137829874</v>
      </c>
      <c r="E22" s="87">
        <f t="shared" si="2"/>
        <v>1914</v>
      </c>
      <c r="F22" s="85">
        <v>319</v>
      </c>
      <c r="G22" s="85">
        <v>1595</v>
      </c>
      <c r="H22" s="85">
        <f t="shared" si="1"/>
        <v>319</v>
      </c>
      <c r="I22" s="84" t="b">
        <f t="shared" si="3"/>
        <v>1</v>
      </c>
      <c r="J22" s="84" t="s">
        <v>207</v>
      </c>
    </row>
    <row r="23" spans="1:20" x14ac:dyDescent="0.25">
      <c r="A23" s="8">
        <v>43598</v>
      </c>
      <c r="C23" s="4" t="s">
        <v>135</v>
      </c>
      <c r="D23">
        <v>165074117</v>
      </c>
      <c r="E23" s="18">
        <f t="shared" si="2"/>
        <v>216</v>
      </c>
      <c r="F23" s="4">
        <v>36</v>
      </c>
      <c r="G23" s="4">
        <v>180</v>
      </c>
      <c r="H23" s="4">
        <f t="shared" si="1"/>
        <v>36</v>
      </c>
      <c r="I23" t="b">
        <f t="shared" si="3"/>
        <v>1</v>
      </c>
      <c r="J23" s="18" t="s">
        <v>208</v>
      </c>
      <c r="K23" s="18"/>
      <c r="L23" s="18"/>
      <c r="M23" s="18"/>
      <c r="T23" s="18"/>
    </row>
    <row r="24" spans="1:20" s="63" customFormat="1" x14ac:dyDescent="0.25">
      <c r="A24" s="100">
        <v>43598</v>
      </c>
      <c r="C24" s="64" t="s">
        <v>135</v>
      </c>
      <c r="D24" s="63">
        <v>165074117</v>
      </c>
      <c r="E24" s="86">
        <f t="shared" si="2"/>
        <v>158.4</v>
      </c>
      <c r="F24" s="64">
        <v>26.4</v>
      </c>
      <c r="G24" s="64">
        <v>132</v>
      </c>
      <c r="H24" s="64">
        <f t="shared" si="1"/>
        <v>26.400000000000002</v>
      </c>
      <c r="I24" s="63" t="b">
        <f t="shared" si="3"/>
        <v>1</v>
      </c>
      <c r="J24" s="64" t="s">
        <v>208</v>
      </c>
      <c r="K24" s="64"/>
      <c r="M24" s="64"/>
      <c r="N24" s="64"/>
      <c r="O24" s="64"/>
      <c r="P24" s="64"/>
      <c r="Q24" s="64"/>
      <c r="R24" s="64"/>
      <c r="S24" s="64"/>
      <c r="T24" s="64"/>
    </row>
    <row r="25" spans="1:20" x14ac:dyDescent="0.25">
      <c r="A25" s="8">
        <v>43598</v>
      </c>
      <c r="C25" s="4" t="s">
        <v>112</v>
      </c>
      <c r="D25">
        <v>265336202</v>
      </c>
      <c r="E25" s="18">
        <f t="shared" si="2"/>
        <v>678</v>
      </c>
      <c r="F25" s="4">
        <v>113</v>
      </c>
      <c r="G25" s="4">
        <v>565</v>
      </c>
      <c r="H25" s="4">
        <f t="shared" si="1"/>
        <v>113</v>
      </c>
      <c r="I25" t="b">
        <f t="shared" si="3"/>
        <v>1</v>
      </c>
      <c r="J25" s="4" t="s">
        <v>206</v>
      </c>
      <c r="K25" s="4"/>
      <c r="L25" s="4"/>
      <c r="M25" s="4"/>
      <c r="N25" s="4"/>
      <c r="O25" s="4"/>
      <c r="P25" s="4"/>
      <c r="Q25" s="4"/>
      <c r="R25" s="4"/>
      <c r="S25" s="4"/>
      <c r="T25" s="4"/>
    </row>
    <row r="26" spans="1:20" x14ac:dyDescent="0.25">
      <c r="A26" s="8">
        <v>43626</v>
      </c>
      <c r="C26" s="85" t="s">
        <v>132</v>
      </c>
      <c r="D26" s="84">
        <v>137829874</v>
      </c>
      <c r="E26" s="87">
        <f t="shared" si="2"/>
        <v>954</v>
      </c>
      <c r="F26" s="85">
        <v>159</v>
      </c>
      <c r="G26" s="85">
        <v>795</v>
      </c>
      <c r="H26" s="85">
        <f t="shared" si="1"/>
        <v>159</v>
      </c>
      <c r="I26" s="84" t="b">
        <f t="shared" si="3"/>
        <v>1</v>
      </c>
      <c r="J26" s="85" t="s">
        <v>207</v>
      </c>
      <c r="K26" s="4"/>
      <c r="M26" s="4"/>
      <c r="N26" s="4"/>
      <c r="O26" s="4"/>
      <c r="P26" s="4"/>
      <c r="Q26" s="4"/>
      <c r="R26" s="4"/>
      <c r="S26" s="4"/>
      <c r="T26" s="4"/>
    </row>
    <row r="27" spans="1:20" x14ac:dyDescent="0.25">
      <c r="A27" s="8">
        <v>43507</v>
      </c>
      <c r="C27" s="85" t="s">
        <v>146</v>
      </c>
      <c r="D27" s="84">
        <v>679013226</v>
      </c>
      <c r="E27" s="87">
        <f t="shared" si="2"/>
        <v>6960</v>
      </c>
      <c r="F27" s="85">
        <v>1160</v>
      </c>
      <c r="G27" s="85">
        <v>5800</v>
      </c>
      <c r="H27" s="85">
        <f t="shared" si="1"/>
        <v>1160</v>
      </c>
      <c r="I27" s="84" t="b">
        <f t="shared" si="3"/>
        <v>1</v>
      </c>
      <c r="J27" s="85" t="s">
        <v>200</v>
      </c>
      <c r="K27" s="4"/>
      <c r="M27" s="4"/>
      <c r="N27" s="4"/>
      <c r="O27" s="4"/>
      <c r="P27" s="4"/>
      <c r="Q27" s="4"/>
      <c r="R27" s="4"/>
      <c r="S27" s="4"/>
      <c r="T27" s="4"/>
    </row>
    <row r="28" spans="1:20" x14ac:dyDescent="0.25">
      <c r="A28" s="8">
        <v>43626</v>
      </c>
      <c r="C28" s="8" t="s">
        <v>147</v>
      </c>
      <c r="D28">
        <v>274640004</v>
      </c>
      <c r="E28" s="18">
        <f t="shared" si="2"/>
        <v>156</v>
      </c>
      <c r="F28" s="4">
        <v>26</v>
      </c>
      <c r="G28" s="4">
        <v>130</v>
      </c>
      <c r="H28" s="4">
        <f t="shared" si="1"/>
        <v>26</v>
      </c>
      <c r="I28" t="b">
        <f t="shared" si="3"/>
        <v>1</v>
      </c>
      <c r="J28" s="4" t="s">
        <v>209</v>
      </c>
      <c r="K28" s="4"/>
      <c r="L28" s="4"/>
      <c r="M28" s="4"/>
      <c r="N28" s="4"/>
      <c r="O28" s="4"/>
      <c r="P28" s="4"/>
      <c r="Q28" s="4"/>
      <c r="T28" s="4"/>
    </row>
    <row r="29" spans="1:20" x14ac:dyDescent="0.25">
      <c r="A29" s="8">
        <v>43626</v>
      </c>
      <c r="C29" s="4" t="s">
        <v>112</v>
      </c>
      <c r="D29">
        <v>265336202</v>
      </c>
      <c r="E29" s="18">
        <f t="shared" si="2"/>
        <v>768</v>
      </c>
      <c r="F29" s="4">
        <v>128</v>
      </c>
      <c r="G29" s="4">
        <v>640</v>
      </c>
      <c r="H29" s="4">
        <f t="shared" si="1"/>
        <v>128</v>
      </c>
      <c r="I29" t="b">
        <f t="shared" si="3"/>
        <v>1</v>
      </c>
      <c r="J29" s="4" t="s">
        <v>206</v>
      </c>
    </row>
    <row r="30" spans="1:20" x14ac:dyDescent="0.25">
      <c r="A30" s="8">
        <v>43626</v>
      </c>
      <c r="C30" s="4" t="s">
        <v>110</v>
      </c>
      <c r="D30">
        <v>685644393</v>
      </c>
      <c r="E30" s="18">
        <f t="shared" si="2"/>
        <v>714</v>
      </c>
      <c r="F30" s="4">
        <v>119</v>
      </c>
      <c r="G30" s="4">
        <v>595</v>
      </c>
      <c r="H30" s="4">
        <f t="shared" si="1"/>
        <v>119</v>
      </c>
      <c r="I30" t="b">
        <f t="shared" si="3"/>
        <v>1</v>
      </c>
      <c r="J30" s="4" t="s">
        <v>26</v>
      </c>
    </row>
    <row r="31" spans="1:20" x14ac:dyDescent="0.25">
      <c r="A31" s="8">
        <v>43654</v>
      </c>
      <c r="C31" s="4" t="s">
        <v>112</v>
      </c>
      <c r="D31">
        <v>265336202</v>
      </c>
      <c r="E31" s="18">
        <f t="shared" si="2"/>
        <v>156</v>
      </c>
      <c r="F31" s="4">
        <v>26</v>
      </c>
      <c r="G31" s="4">
        <v>130</v>
      </c>
      <c r="H31" s="4">
        <f t="shared" si="1"/>
        <v>26</v>
      </c>
      <c r="I31" t="b">
        <f t="shared" si="3"/>
        <v>1</v>
      </c>
      <c r="J31" s="4" t="s">
        <v>206</v>
      </c>
    </row>
    <row r="32" spans="1:20" x14ac:dyDescent="0.25">
      <c r="A32" s="8">
        <v>43654</v>
      </c>
      <c r="C32" s="4" t="s">
        <v>112</v>
      </c>
      <c r="D32">
        <v>265336202</v>
      </c>
      <c r="E32" s="18">
        <f t="shared" si="2"/>
        <v>156</v>
      </c>
      <c r="F32" s="4">
        <v>26</v>
      </c>
      <c r="G32" s="4">
        <v>130</v>
      </c>
      <c r="H32" s="4">
        <f t="shared" si="1"/>
        <v>26</v>
      </c>
      <c r="I32" t="b">
        <f t="shared" si="3"/>
        <v>1</v>
      </c>
      <c r="J32" s="4" t="s">
        <v>206</v>
      </c>
    </row>
    <row r="33" spans="1:10" x14ac:dyDescent="0.25">
      <c r="A33" s="8">
        <v>43654</v>
      </c>
      <c r="C33" s="4" t="s">
        <v>111</v>
      </c>
      <c r="D33">
        <v>154486785</v>
      </c>
      <c r="E33" s="18">
        <f t="shared" si="2"/>
        <v>72</v>
      </c>
      <c r="F33" s="4">
        <v>12</v>
      </c>
      <c r="G33" s="4">
        <v>60</v>
      </c>
      <c r="H33" s="4">
        <f t="shared" si="1"/>
        <v>12</v>
      </c>
      <c r="I33" t="b">
        <f t="shared" si="3"/>
        <v>1</v>
      </c>
      <c r="J33" s="4" t="s">
        <v>205</v>
      </c>
    </row>
    <row r="34" spans="1:10" x14ac:dyDescent="0.25">
      <c r="A34" s="8">
        <v>43654</v>
      </c>
      <c r="C34" s="4" t="s">
        <v>210</v>
      </c>
      <c r="D34">
        <v>718314640</v>
      </c>
      <c r="E34" s="18">
        <f t="shared" si="2"/>
        <v>88</v>
      </c>
      <c r="F34" s="4">
        <v>14.67</v>
      </c>
      <c r="G34" s="4">
        <v>73.33</v>
      </c>
      <c r="H34" s="4">
        <f t="shared" si="1"/>
        <v>14.666666666666666</v>
      </c>
      <c r="I34" t="s">
        <v>201</v>
      </c>
      <c r="J34" s="4" t="s">
        <v>205</v>
      </c>
    </row>
    <row r="35" spans="1:10" s="96" customFormat="1" x14ac:dyDescent="0.25">
      <c r="A35" s="103">
        <v>43680</v>
      </c>
      <c r="C35" s="97" t="s">
        <v>108</v>
      </c>
      <c r="D35" s="96">
        <v>793932189</v>
      </c>
      <c r="E35" s="98">
        <f t="shared" si="2"/>
        <v>195</v>
      </c>
      <c r="F35" s="97">
        <v>32.5</v>
      </c>
      <c r="G35" s="97">
        <v>162.5</v>
      </c>
      <c r="H35" s="97">
        <f t="shared" si="1"/>
        <v>32.5</v>
      </c>
      <c r="I35" s="96" t="b">
        <f>H35=F35</f>
        <v>1</v>
      </c>
      <c r="J35" s="97" t="s">
        <v>204</v>
      </c>
    </row>
    <row r="36" spans="1:10" x14ac:dyDescent="0.25">
      <c r="A36" s="8">
        <v>43682</v>
      </c>
      <c r="C36" s="4" t="s">
        <v>115</v>
      </c>
      <c r="D36">
        <v>195462827</v>
      </c>
      <c r="E36" s="18">
        <f t="shared" si="2"/>
        <v>41.44</v>
      </c>
      <c r="F36" s="4">
        <v>6.91</v>
      </c>
      <c r="G36" s="4">
        <v>34.53</v>
      </c>
      <c r="H36" s="4">
        <f t="shared" si="1"/>
        <v>6.9066666666666663</v>
      </c>
      <c r="I36" t="s">
        <v>201</v>
      </c>
      <c r="J36" s="4" t="s">
        <v>202</v>
      </c>
    </row>
    <row r="37" spans="1:10" x14ac:dyDescent="0.25">
      <c r="A37" s="8">
        <v>43717</v>
      </c>
      <c r="C37" s="4" t="s">
        <v>110</v>
      </c>
      <c r="D37">
        <v>685644393</v>
      </c>
      <c r="E37" s="18">
        <f t="shared" si="2"/>
        <v>270</v>
      </c>
      <c r="F37" s="4">
        <v>45</v>
      </c>
      <c r="G37" s="4">
        <v>225</v>
      </c>
      <c r="H37" s="4">
        <f t="shared" si="1"/>
        <v>45</v>
      </c>
      <c r="I37" t="b">
        <f t="shared" ref="I37:I48" si="4">H37=F37</f>
        <v>1</v>
      </c>
      <c r="J37" s="4" t="s">
        <v>26</v>
      </c>
    </row>
    <row r="38" spans="1:10" x14ac:dyDescent="0.25">
      <c r="A38" s="8">
        <v>43717</v>
      </c>
      <c r="C38" s="64" t="s">
        <v>154</v>
      </c>
      <c r="D38" s="63">
        <v>126165233</v>
      </c>
      <c r="E38" s="86">
        <f t="shared" si="2"/>
        <v>330</v>
      </c>
      <c r="F38" s="64">
        <v>55</v>
      </c>
      <c r="G38" s="64">
        <v>275</v>
      </c>
      <c r="H38" s="64">
        <f t="shared" si="1"/>
        <v>55</v>
      </c>
      <c r="I38" s="63" t="b">
        <f t="shared" si="4"/>
        <v>1</v>
      </c>
      <c r="J38" s="64" t="s">
        <v>200</v>
      </c>
    </row>
    <row r="39" spans="1:10" x14ac:dyDescent="0.25">
      <c r="A39" s="8">
        <v>43717</v>
      </c>
      <c r="C39" s="4" t="s">
        <v>112</v>
      </c>
      <c r="D39">
        <v>265336202</v>
      </c>
      <c r="E39" s="18">
        <f t="shared" si="2"/>
        <v>732</v>
      </c>
      <c r="F39" s="4">
        <v>122</v>
      </c>
      <c r="G39" s="4">
        <v>610</v>
      </c>
      <c r="H39" s="4">
        <f t="shared" si="1"/>
        <v>122</v>
      </c>
      <c r="I39" t="b">
        <f t="shared" si="4"/>
        <v>1</v>
      </c>
      <c r="J39" s="4" t="s">
        <v>206</v>
      </c>
    </row>
    <row r="40" spans="1:10" x14ac:dyDescent="0.25">
      <c r="A40" s="8">
        <v>44102</v>
      </c>
      <c r="C40" s="4" t="s">
        <v>183</v>
      </c>
      <c r="D40">
        <v>120431530</v>
      </c>
      <c r="E40" s="18">
        <v>360</v>
      </c>
      <c r="F40" s="4">
        <v>60</v>
      </c>
      <c r="G40" s="4">
        <v>300</v>
      </c>
      <c r="H40" s="4">
        <f t="shared" si="1"/>
        <v>60</v>
      </c>
      <c r="I40" t="b">
        <f t="shared" si="4"/>
        <v>1</v>
      </c>
      <c r="J40" s="4" t="s">
        <v>209</v>
      </c>
    </row>
    <row r="41" spans="1:10" x14ac:dyDescent="0.25">
      <c r="A41" s="8">
        <v>43754</v>
      </c>
      <c r="C41" s="85" t="s">
        <v>146</v>
      </c>
      <c r="D41" s="84">
        <v>679013226</v>
      </c>
      <c r="E41" s="87">
        <f t="shared" si="2"/>
        <v>2340</v>
      </c>
      <c r="F41" s="85">
        <v>390</v>
      </c>
      <c r="G41" s="85">
        <v>1950</v>
      </c>
      <c r="H41" s="85">
        <f t="shared" si="1"/>
        <v>390</v>
      </c>
      <c r="I41" s="84" t="b">
        <f t="shared" si="4"/>
        <v>1</v>
      </c>
      <c r="J41" s="85" t="s">
        <v>200</v>
      </c>
    </row>
    <row r="42" spans="1:10" x14ac:dyDescent="0.25">
      <c r="A42" s="8">
        <v>43754</v>
      </c>
      <c r="C42" s="85" t="s">
        <v>164</v>
      </c>
      <c r="D42" s="84">
        <v>679013226</v>
      </c>
      <c r="E42" s="87">
        <f t="shared" si="2"/>
        <v>4500</v>
      </c>
      <c r="F42" s="85">
        <v>750</v>
      </c>
      <c r="G42" s="85">
        <v>3750</v>
      </c>
      <c r="H42" s="85">
        <f t="shared" si="1"/>
        <v>750</v>
      </c>
      <c r="I42" s="84" t="b">
        <f t="shared" si="4"/>
        <v>1</v>
      </c>
      <c r="J42" s="85" t="s">
        <v>200</v>
      </c>
    </row>
    <row r="43" spans="1:10" x14ac:dyDescent="0.25">
      <c r="A43" s="8">
        <v>43754</v>
      </c>
      <c r="C43" s="85" t="s">
        <v>132</v>
      </c>
      <c r="D43" s="84">
        <v>137829874</v>
      </c>
      <c r="E43" s="87">
        <f t="shared" si="2"/>
        <v>5724</v>
      </c>
      <c r="F43" s="85">
        <v>954</v>
      </c>
      <c r="G43" s="85">
        <v>4770</v>
      </c>
      <c r="H43" s="85">
        <f t="shared" si="1"/>
        <v>954</v>
      </c>
      <c r="I43" s="84" t="b">
        <f t="shared" si="4"/>
        <v>1</v>
      </c>
      <c r="J43" s="85" t="s">
        <v>207</v>
      </c>
    </row>
    <row r="44" spans="1:10" x14ac:dyDescent="0.25">
      <c r="A44" s="8">
        <v>43754</v>
      </c>
      <c r="C44" s="4" t="s">
        <v>112</v>
      </c>
      <c r="D44">
        <v>265336202</v>
      </c>
      <c r="E44" s="18">
        <f t="shared" si="2"/>
        <v>312</v>
      </c>
      <c r="F44" s="4">
        <v>52</v>
      </c>
      <c r="G44" s="4">
        <v>260</v>
      </c>
      <c r="H44" s="4">
        <f t="shared" si="1"/>
        <v>52</v>
      </c>
      <c r="I44" t="b">
        <f t="shared" si="4"/>
        <v>1</v>
      </c>
      <c r="J44" s="4" t="s">
        <v>206</v>
      </c>
    </row>
    <row r="45" spans="1:10" s="96" customFormat="1" x14ac:dyDescent="0.25">
      <c r="A45" s="103">
        <v>43782</v>
      </c>
      <c r="C45" s="97" t="s">
        <v>168</v>
      </c>
      <c r="D45" s="96">
        <v>710495158</v>
      </c>
      <c r="E45" s="97">
        <v>3450</v>
      </c>
      <c r="F45" s="97">
        <v>575</v>
      </c>
      <c r="G45" s="97">
        <v>2875</v>
      </c>
      <c r="H45" s="97">
        <f t="shared" si="1"/>
        <v>575</v>
      </c>
      <c r="I45" s="96" t="b">
        <f t="shared" si="4"/>
        <v>1</v>
      </c>
      <c r="J45" s="97" t="s">
        <v>211</v>
      </c>
    </row>
    <row r="46" spans="1:10" x14ac:dyDescent="0.25">
      <c r="A46" s="8">
        <v>43782</v>
      </c>
      <c r="C46" s="4" t="s">
        <v>110</v>
      </c>
      <c r="D46">
        <v>685644393</v>
      </c>
      <c r="E46" s="4">
        <v>240</v>
      </c>
      <c r="F46" s="4">
        <v>40</v>
      </c>
      <c r="G46" s="4">
        <v>200</v>
      </c>
      <c r="H46" s="4">
        <f t="shared" si="1"/>
        <v>40</v>
      </c>
      <c r="I46" t="b">
        <f t="shared" si="4"/>
        <v>1</v>
      </c>
      <c r="J46" s="4" t="s">
        <v>26</v>
      </c>
    </row>
    <row r="47" spans="1:10" x14ac:dyDescent="0.25">
      <c r="A47" s="8">
        <v>43807</v>
      </c>
      <c r="C47" t="s">
        <v>175</v>
      </c>
      <c r="D47">
        <v>560027181</v>
      </c>
      <c r="E47" s="4">
        <v>120</v>
      </c>
      <c r="F47" s="4">
        <v>20</v>
      </c>
      <c r="G47" s="4">
        <v>100</v>
      </c>
      <c r="H47" s="4">
        <f t="shared" si="1"/>
        <v>20</v>
      </c>
      <c r="I47" t="b">
        <f t="shared" si="4"/>
        <v>1</v>
      </c>
      <c r="J47" s="4" t="s">
        <v>211</v>
      </c>
    </row>
    <row r="48" spans="1:10" x14ac:dyDescent="0.25">
      <c r="A48" s="8">
        <v>43807</v>
      </c>
      <c r="C48" t="s">
        <v>112</v>
      </c>
      <c r="D48">
        <v>265336202</v>
      </c>
      <c r="E48" s="4">
        <v>156</v>
      </c>
      <c r="F48" s="4">
        <v>26</v>
      </c>
      <c r="G48" s="4">
        <v>130</v>
      </c>
      <c r="H48" s="4">
        <f t="shared" si="1"/>
        <v>26</v>
      </c>
      <c r="I48" t="b">
        <f t="shared" si="4"/>
        <v>1</v>
      </c>
      <c r="J48" s="4" t="s">
        <v>206</v>
      </c>
    </row>
    <row r="49" spans="1:10" x14ac:dyDescent="0.25">
      <c r="A49" s="8">
        <v>43807</v>
      </c>
      <c r="C49" t="s">
        <v>176</v>
      </c>
      <c r="D49">
        <v>718314640</v>
      </c>
      <c r="E49" s="4">
        <v>176</v>
      </c>
      <c r="F49" s="4">
        <v>29.33</v>
      </c>
      <c r="G49" s="4">
        <v>146.66999999999999</v>
      </c>
      <c r="H49" s="4">
        <f t="shared" si="1"/>
        <v>29.333333333333332</v>
      </c>
      <c r="I49" t="s">
        <v>201</v>
      </c>
      <c r="J49" s="4" t="s">
        <v>205</v>
      </c>
    </row>
    <row r="50" spans="1:10" x14ac:dyDescent="0.25">
      <c r="A50" s="8">
        <v>43814</v>
      </c>
      <c r="C50" t="s">
        <v>176</v>
      </c>
      <c r="D50">
        <v>718314640</v>
      </c>
      <c r="E50" s="4">
        <v>4.8</v>
      </c>
      <c r="F50" s="4">
        <v>0.8</v>
      </c>
      <c r="G50" s="4">
        <v>4</v>
      </c>
      <c r="H50" s="4">
        <f t="shared" si="1"/>
        <v>0.79999999999999993</v>
      </c>
      <c r="I50" t="b">
        <f>H50=F50</f>
        <v>1</v>
      </c>
      <c r="J50" s="4" t="s">
        <v>205</v>
      </c>
    </row>
    <row r="51" spans="1:10" x14ac:dyDescent="0.25">
      <c r="A51" s="8">
        <v>43819</v>
      </c>
      <c r="C51" s="84" t="s">
        <v>146</v>
      </c>
      <c r="D51" s="84">
        <v>679013226</v>
      </c>
      <c r="E51" s="85">
        <v>480</v>
      </c>
      <c r="F51" s="85">
        <v>80</v>
      </c>
      <c r="G51" s="85">
        <v>400</v>
      </c>
      <c r="H51" s="85">
        <f t="shared" si="1"/>
        <v>80</v>
      </c>
      <c r="I51" s="84" t="b">
        <f>H51=F51</f>
        <v>1</v>
      </c>
      <c r="J51" s="85" t="s">
        <v>200</v>
      </c>
    </row>
    <row r="52" spans="1:10" x14ac:dyDescent="0.25">
      <c r="A52" s="8">
        <v>43845</v>
      </c>
      <c r="C52" t="s">
        <v>176</v>
      </c>
      <c r="D52">
        <v>718314640</v>
      </c>
      <c r="E52" s="4">
        <v>4.8</v>
      </c>
      <c r="F52" s="4">
        <v>0.8</v>
      </c>
      <c r="G52" s="4">
        <v>4</v>
      </c>
      <c r="H52" s="4">
        <f t="shared" si="1"/>
        <v>0.79999999999999993</v>
      </c>
      <c r="I52" t="b">
        <f>H52=F52</f>
        <v>1</v>
      </c>
      <c r="J52" s="4" t="s">
        <v>205</v>
      </c>
    </row>
    <row r="53" spans="1:10" x14ac:dyDescent="0.25">
      <c r="A53" s="8">
        <v>43884</v>
      </c>
      <c r="C53" s="64" t="s">
        <v>190</v>
      </c>
      <c r="D53" s="63">
        <v>126165233</v>
      </c>
      <c r="E53" s="64">
        <v>990</v>
      </c>
      <c r="F53" s="64">
        <v>165</v>
      </c>
      <c r="G53" s="64">
        <v>825</v>
      </c>
      <c r="H53" s="64">
        <f t="shared" si="1"/>
        <v>165</v>
      </c>
      <c r="I53" s="63" t="b">
        <f>H53=F53</f>
        <v>1</v>
      </c>
      <c r="J53" s="64" t="s">
        <v>200</v>
      </c>
    </row>
    <row r="54" spans="1:10" x14ac:dyDescent="0.25">
      <c r="A54" s="8">
        <v>43854</v>
      </c>
      <c r="C54" s="4" t="s">
        <v>115</v>
      </c>
      <c r="D54">
        <v>195462827</v>
      </c>
      <c r="E54" s="4">
        <v>41.44</v>
      </c>
      <c r="F54" s="4">
        <v>6.91</v>
      </c>
      <c r="G54" s="4">
        <v>34.53</v>
      </c>
      <c r="H54" s="4">
        <f t="shared" si="1"/>
        <v>6.9066666666666663</v>
      </c>
      <c r="I54" t="s">
        <v>201</v>
      </c>
      <c r="J54" s="4" t="s">
        <v>202</v>
      </c>
    </row>
    <row r="55" spans="1:10" x14ac:dyDescent="0.25">
      <c r="A55" s="8">
        <v>43854</v>
      </c>
      <c r="C55" s="4" t="s">
        <v>115</v>
      </c>
      <c r="D55">
        <v>195462827</v>
      </c>
      <c r="E55" s="4">
        <v>41.44</v>
      </c>
      <c r="F55" s="4">
        <v>6.91</v>
      </c>
      <c r="G55" s="4">
        <v>34.53</v>
      </c>
      <c r="H55" s="4">
        <f t="shared" si="1"/>
        <v>6.9066666666666663</v>
      </c>
      <c r="I55" t="s">
        <v>201</v>
      </c>
      <c r="J55" s="4" t="s">
        <v>202</v>
      </c>
    </row>
    <row r="56" spans="1:10" x14ac:dyDescent="0.25">
      <c r="A56" s="8"/>
    </row>
    <row r="57" spans="1:10" s="88" customFormat="1" x14ac:dyDescent="0.25">
      <c r="C57" s="33" t="s">
        <v>97</v>
      </c>
      <c r="E57" s="89"/>
      <c r="F57" s="67">
        <f>SUM(F8:F56)</f>
        <v>9008.4199999999983</v>
      </c>
      <c r="H57" s="33" t="s">
        <v>212</v>
      </c>
    </row>
    <row r="59" spans="1:10" x14ac:dyDescent="0.25">
      <c r="H59" s="4"/>
    </row>
    <row r="60" spans="1:10" x14ac:dyDescent="0.25">
      <c r="A60" s="63" t="s">
        <v>290</v>
      </c>
      <c r="B60" s="4"/>
      <c r="D60" s="101" t="s">
        <v>304</v>
      </c>
    </row>
    <row r="61" spans="1:10" x14ac:dyDescent="0.25">
      <c r="A61" s="84" t="s">
        <v>291</v>
      </c>
    </row>
    <row r="62" spans="1:10" x14ac:dyDescent="0.25">
      <c r="A62" s="37" t="s">
        <v>292</v>
      </c>
      <c r="B62" s="37"/>
    </row>
    <row r="63" spans="1:10" s="90" customFormat="1" x14ac:dyDescent="0.25">
      <c r="A63" s="96" t="s">
        <v>299</v>
      </c>
      <c r="E63" s="91"/>
      <c r="F63" s="91"/>
    </row>
    <row r="64" spans="1:10" s="90" customFormat="1" x14ac:dyDescent="0.25">
      <c r="A64" s="96"/>
      <c r="E64" s="91"/>
      <c r="F64" s="91"/>
    </row>
    <row r="65" spans="1:11" s="63" customFormat="1" x14ac:dyDescent="0.25">
      <c r="A65" s="75">
        <v>43525</v>
      </c>
      <c r="B65" s="32"/>
      <c r="C65" s="65" t="s">
        <v>190</v>
      </c>
      <c r="D65" s="32">
        <v>126165233</v>
      </c>
      <c r="E65" s="65">
        <v>2640</v>
      </c>
      <c r="F65" s="65">
        <v>-440</v>
      </c>
      <c r="G65" s="65">
        <v>2200</v>
      </c>
      <c r="H65" s="65">
        <f t="shared" ref="H65:H67" si="5">E65/6</f>
        <v>440</v>
      </c>
      <c r="I65" s="32" t="b">
        <f>H65=F65</f>
        <v>0</v>
      </c>
      <c r="J65" s="32" t="s">
        <v>200</v>
      </c>
      <c r="K65" s="32" t="s">
        <v>295</v>
      </c>
    </row>
    <row r="66" spans="1:11" s="90" customFormat="1" x14ac:dyDescent="0.25">
      <c r="A66" s="28">
        <v>43509</v>
      </c>
      <c r="B66" s="5"/>
      <c r="C66" s="5" t="s">
        <v>108</v>
      </c>
      <c r="D66" s="5">
        <v>793932189</v>
      </c>
      <c r="E66" s="29">
        <v>295</v>
      </c>
      <c r="F66" s="29">
        <v>-49.16</v>
      </c>
      <c r="G66" s="29">
        <v>245.84</v>
      </c>
      <c r="H66" s="29">
        <f t="shared" si="5"/>
        <v>49.166666666666664</v>
      </c>
      <c r="I66" s="5" t="s">
        <v>203</v>
      </c>
      <c r="J66" s="5" t="s">
        <v>204</v>
      </c>
      <c r="K66" s="5" t="s">
        <v>303</v>
      </c>
    </row>
    <row r="67" spans="1:11" s="84" customFormat="1" x14ac:dyDescent="0.25">
      <c r="A67" s="102">
        <v>43509</v>
      </c>
      <c r="B67" s="99"/>
      <c r="C67" s="99" t="s">
        <v>109</v>
      </c>
      <c r="D67" s="99">
        <v>679013226</v>
      </c>
      <c r="E67" s="70">
        <v>7500</v>
      </c>
      <c r="F67" s="70">
        <v>-1250</v>
      </c>
      <c r="G67" s="70">
        <f t="shared" ref="G67" si="6">E67-F67</f>
        <v>8750</v>
      </c>
      <c r="H67" s="70">
        <f t="shared" si="5"/>
        <v>1250</v>
      </c>
      <c r="I67" s="99" t="b">
        <f>H67=F67</f>
        <v>0</v>
      </c>
      <c r="J67" s="99" t="s">
        <v>200</v>
      </c>
      <c r="K67" s="99" t="s">
        <v>302</v>
      </c>
    </row>
    <row r="68" spans="1:11" s="90" customFormat="1" x14ac:dyDescent="0.25">
      <c r="A68" s="28"/>
      <c r="B68" s="5"/>
      <c r="C68" s="99"/>
      <c r="D68" s="99"/>
      <c r="E68" s="70"/>
      <c r="F68" s="70"/>
      <c r="G68" s="70"/>
      <c r="H68" s="70"/>
      <c r="I68" s="99"/>
      <c r="J68" s="99"/>
    </row>
    <row r="69" spans="1:11" x14ac:dyDescent="0.25">
      <c r="A69" s="8">
        <v>43900</v>
      </c>
      <c r="C69" t="s">
        <v>110</v>
      </c>
      <c r="D69">
        <v>685644393</v>
      </c>
      <c r="E69" s="4">
        <v>140.56</v>
      </c>
      <c r="F69" s="4">
        <v>23.43</v>
      </c>
      <c r="G69" s="4">
        <f>SUM(E69-F69)</f>
        <v>117.13</v>
      </c>
      <c r="H69" s="4">
        <f>E69/6</f>
        <v>23.426666666666666</v>
      </c>
      <c r="I69" t="s">
        <v>201</v>
      </c>
      <c r="J69" t="s">
        <v>213</v>
      </c>
    </row>
    <row r="70" spans="1:11" x14ac:dyDescent="0.25">
      <c r="A70" s="8">
        <v>43900</v>
      </c>
      <c r="B70" s="4"/>
      <c r="C70" t="s">
        <v>112</v>
      </c>
      <c r="D70">
        <v>265336202</v>
      </c>
      <c r="E70" s="4">
        <v>540</v>
      </c>
      <c r="F70" s="4">
        <v>90</v>
      </c>
      <c r="G70" s="4">
        <f t="shared" ref="G70:G74" si="7">SUM(E70-F70)</f>
        <v>450</v>
      </c>
      <c r="H70" s="4">
        <f t="shared" ref="H70:H72" si="8">E70/6</f>
        <v>90</v>
      </c>
      <c r="I70" t="b">
        <f>H70=F70</f>
        <v>1</v>
      </c>
      <c r="J70" t="s">
        <v>214</v>
      </c>
    </row>
    <row r="71" spans="1:11" x14ac:dyDescent="0.25">
      <c r="A71" s="8">
        <v>43900</v>
      </c>
      <c r="C71" t="s">
        <v>176</v>
      </c>
      <c r="D71">
        <v>718314640</v>
      </c>
      <c r="E71" s="4">
        <v>4.8</v>
      </c>
      <c r="F71" s="4">
        <v>0.8</v>
      </c>
      <c r="G71" s="4">
        <f t="shared" si="7"/>
        <v>4</v>
      </c>
      <c r="H71" s="4">
        <f t="shared" si="8"/>
        <v>0.79999999999999993</v>
      </c>
      <c r="I71" t="b">
        <f t="shared" ref="I71:I74" si="9">H71=F71</f>
        <v>1</v>
      </c>
      <c r="J71" t="s">
        <v>215</v>
      </c>
    </row>
    <row r="72" spans="1:11" x14ac:dyDescent="0.25">
      <c r="A72" s="8"/>
      <c r="G72" s="4">
        <f t="shared" si="7"/>
        <v>0</v>
      </c>
      <c r="H72" s="4">
        <f t="shared" si="8"/>
        <v>0</v>
      </c>
      <c r="I72" t="b">
        <f t="shared" si="9"/>
        <v>1</v>
      </c>
    </row>
    <row r="73" spans="1:11" x14ac:dyDescent="0.25">
      <c r="G73" s="4">
        <f t="shared" si="7"/>
        <v>0</v>
      </c>
      <c r="I73" t="b">
        <f t="shared" si="9"/>
        <v>1</v>
      </c>
    </row>
    <row r="74" spans="1:11" x14ac:dyDescent="0.25">
      <c r="G74" s="4">
        <f t="shared" si="7"/>
        <v>0</v>
      </c>
      <c r="I74" t="b">
        <f t="shared" si="9"/>
        <v>1</v>
      </c>
    </row>
    <row r="93" spans="3:6" s="33" customFormat="1" x14ac:dyDescent="0.25">
      <c r="C93" s="33" t="s">
        <v>97</v>
      </c>
      <c r="E93" s="67"/>
      <c r="F93" s="67">
        <f>SUM(F65:F92)</f>
        <v>-1624.9299999999998</v>
      </c>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Expenditure Profile</vt:lpstr>
      <vt:lpstr>Expenditure Other</vt:lpstr>
      <vt:lpstr>Expenditure</vt:lpstr>
      <vt:lpstr>Bank Reconciliation</vt:lpstr>
      <vt:lpstr>Receipts</vt:lpstr>
      <vt:lpstr>Payments</vt:lpstr>
      <vt:lpstr>VAT return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Tetsworth PC</dc:creator>
  <cp:lastModifiedBy>Tetsworth PC</cp:lastModifiedBy>
  <cp:lastPrinted>2020-05-31T19:39:17Z</cp:lastPrinted>
  <dcterms:created xsi:type="dcterms:W3CDTF">2018-04-30T13:55:37Z</dcterms:created>
  <dcterms:modified xsi:type="dcterms:W3CDTF">2020-06-08T14:47:55Z</dcterms:modified>
</cp:coreProperties>
</file>