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8-2019\"/>
    </mc:Choice>
  </mc:AlternateContent>
  <xr:revisionPtr revIDLastSave="0" documentId="13_ncr:1_{07806029-0C68-4381-B228-D11F7177DA40}" xr6:coauthVersionLast="41" xr6:coauthVersionMax="41" xr10:uidLastSave="{00000000-0000-0000-0000-000000000000}"/>
  <bookViews>
    <workbookView xWindow="-120" yWindow="-120" windowWidth="20730" windowHeight="11160" activeTab="5" xr2:uid="{22B58375-2B49-40CF-A6A0-A290993DAA82}"/>
  </bookViews>
  <sheets>
    <sheet name="28 FEB 19 BANK REC" sheetId="3" r:id="rId1"/>
    <sheet name="bank balance allocation" sheetId="4" r:id="rId2"/>
    <sheet name="earmarked  funds budget" sheetId="9" r:id="rId3"/>
    <sheet name="earmarked  inc &amp; exp" sheetId="7" r:id="rId4"/>
    <sheet name="Est- actual expenditure" sheetId="5" r:id="rId5"/>
    <sheet name="future earmarked payments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9" l="1"/>
  <c r="G17" i="9"/>
  <c r="B19" i="7" l="1"/>
  <c r="L10" i="9"/>
  <c r="E10" i="9"/>
  <c r="I10" i="9"/>
  <c r="J10" i="9" s="1"/>
  <c r="N10" i="9" l="1"/>
  <c r="J17" i="9"/>
  <c r="L17" i="9"/>
  <c r="N17" i="9" s="1"/>
  <c r="J20" i="9"/>
  <c r="J22" i="9"/>
  <c r="N20" i="9" l="1"/>
  <c r="E22" i="9"/>
  <c r="N22" i="9" s="1"/>
  <c r="N25" i="9" s="1"/>
  <c r="D13" i="3"/>
  <c r="F36" i="5" l="1"/>
  <c r="G36" i="5"/>
  <c r="J36" i="5"/>
  <c r="O36" i="5"/>
  <c r="D34" i="5"/>
  <c r="E34" i="5"/>
  <c r="F34" i="5"/>
  <c r="G34" i="5"/>
  <c r="H34" i="5"/>
  <c r="I34" i="5"/>
  <c r="J34" i="5"/>
  <c r="K34" i="5"/>
  <c r="L34" i="5"/>
  <c r="M34" i="5"/>
  <c r="N34" i="5"/>
  <c r="O34" i="5"/>
  <c r="C34" i="5"/>
  <c r="D21" i="5"/>
  <c r="D36" i="5" s="1"/>
  <c r="E21" i="5"/>
  <c r="E36" i="5" s="1"/>
  <c r="F21" i="5"/>
  <c r="G21" i="5"/>
  <c r="H21" i="5"/>
  <c r="H36" i="5" s="1"/>
  <c r="I21" i="5"/>
  <c r="I36" i="5" s="1"/>
  <c r="J21" i="5"/>
  <c r="K21" i="5"/>
  <c r="K36" i="5" s="1"/>
  <c r="M21" i="5"/>
  <c r="M36" i="5" s="1"/>
  <c r="N21" i="5"/>
  <c r="O21" i="5"/>
  <c r="C21" i="5"/>
  <c r="C36" i="5" s="1"/>
  <c r="N36" i="5" l="1"/>
  <c r="L21" i="5"/>
  <c r="L36" i="5" s="1"/>
  <c r="F18" i="4" l="1"/>
  <c r="B18" i="7" l="1"/>
  <c r="D13" i="8"/>
  <c r="F39" i="3"/>
  <c r="P28" i="5" l="1"/>
  <c r="P23" i="5"/>
  <c r="R23" i="5" s="1"/>
  <c r="R28" i="5" l="1"/>
  <c r="D22" i="7"/>
  <c r="E22" i="7"/>
  <c r="E24" i="7" s="1"/>
  <c r="F22" i="7"/>
  <c r="D14" i="7"/>
  <c r="E14" i="7"/>
  <c r="F14" i="7"/>
  <c r="F24" i="7" s="1"/>
  <c r="C14" i="7"/>
  <c r="C22" i="7"/>
  <c r="D24" i="7" l="1"/>
  <c r="C24" i="7"/>
  <c r="B22" i="7"/>
  <c r="B14" i="7"/>
  <c r="P33" i="5"/>
  <c r="R33" i="5" s="1"/>
  <c r="P32" i="5"/>
  <c r="P31" i="5"/>
  <c r="R31" i="5" s="1"/>
  <c r="P30" i="5"/>
  <c r="R30" i="5" s="1"/>
  <c r="P29" i="5"/>
  <c r="R29" i="5" s="1"/>
  <c r="P27" i="5"/>
  <c r="R27" i="5" s="1"/>
  <c r="P26" i="5"/>
  <c r="R26" i="5" s="1"/>
  <c r="P25" i="5"/>
  <c r="R25" i="5" s="1"/>
  <c r="P24" i="5"/>
  <c r="R24" i="5" s="1"/>
  <c r="P22" i="5"/>
  <c r="R22" i="5" s="1"/>
  <c r="P20" i="5"/>
  <c r="R20" i="5" s="1"/>
  <c r="P19" i="5"/>
  <c r="R19" i="5" s="1"/>
  <c r="P18" i="5"/>
  <c r="R18" i="5" s="1"/>
  <c r="P17" i="5"/>
  <c r="R17" i="5" s="1"/>
  <c r="P16" i="5"/>
  <c r="R16" i="5" s="1"/>
  <c r="P15" i="5"/>
  <c r="R15" i="5" s="1"/>
  <c r="P14" i="5"/>
  <c r="P13" i="5"/>
  <c r="R13" i="5" s="1"/>
  <c r="P12" i="5"/>
  <c r="R12" i="5" s="1"/>
  <c r="P11" i="5"/>
  <c r="R11" i="5" s="1"/>
  <c r="R32" i="5" l="1"/>
  <c r="P34" i="5"/>
  <c r="R34" i="5" s="1"/>
  <c r="B24" i="7"/>
  <c r="R21" i="5"/>
  <c r="R36" i="5" s="1"/>
  <c r="P21" i="5"/>
  <c r="D38" i="5"/>
  <c r="D40" i="5" s="1"/>
  <c r="P36" i="5" l="1"/>
  <c r="F20" i="4"/>
  <c r="F22" i="4" s="1"/>
  <c r="F51" i="3"/>
  <c r="F31" i="3" l="1"/>
  <c r="F42" i="3" s="1"/>
  <c r="D21" i="3"/>
  <c r="F23" i="3" s="1"/>
  <c r="F15" i="3"/>
  <c r="F25" i="3" l="1"/>
  <c r="F16" i="3"/>
</calcChain>
</file>

<file path=xl/sharedStrings.xml><?xml version="1.0" encoding="utf-8"?>
<sst xmlns="http://schemas.openxmlformats.org/spreadsheetml/2006/main" count="166" uniqueCount="146">
  <si>
    <t xml:space="preserve">Tetsworth Parish Council </t>
  </si>
  <si>
    <t>Total income this month</t>
  </si>
  <si>
    <t>Total uncleared</t>
  </si>
  <si>
    <t>Opening Balance as at 1st April 2018</t>
  </si>
  <si>
    <t>Add: Receipts during period</t>
  </si>
  <si>
    <t>Less: Payments during period</t>
  </si>
  <si>
    <t>Closing balance as per Cash Book</t>
  </si>
  <si>
    <r>
      <rPr>
        <b/>
        <sz val="11"/>
        <color theme="1"/>
        <rFont val="Calibri"/>
        <family val="2"/>
        <scheme val="minor"/>
      </rPr>
      <t>Payments</t>
    </r>
    <r>
      <rPr>
        <sz val="11"/>
        <color theme="1"/>
        <rFont val="Calibri"/>
        <family val="2"/>
        <scheme val="minor"/>
      </rPr>
      <t xml:space="preserve"> since previous meeting</t>
    </r>
  </si>
  <si>
    <r>
      <rPr>
        <b/>
        <sz val="11"/>
        <color theme="1"/>
        <rFont val="Calibri"/>
        <family val="2"/>
        <scheme val="minor"/>
      </rPr>
      <t xml:space="preserve">Received </t>
    </r>
    <r>
      <rPr>
        <sz val="11"/>
        <color theme="1"/>
        <rFont val="Calibri"/>
        <family val="2"/>
        <scheme val="minor"/>
      </rPr>
      <t>since previous meeting</t>
    </r>
  </si>
  <si>
    <t>cash book balance</t>
  </si>
  <si>
    <t>Prepared by Neil Lovatt-Smith</t>
  </si>
  <si>
    <t>Cumulative Cash Book reconciliation</t>
  </si>
  <si>
    <t>Bank Balance Allocation</t>
  </si>
  <si>
    <t>Balance per bank reconciliation</t>
  </si>
  <si>
    <t>Allocation</t>
  </si>
  <si>
    <t>patch</t>
  </si>
  <si>
    <t>planning appeal</t>
  </si>
  <si>
    <t>TSSC ins</t>
  </si>
  <si>
    <t>Neighbourhood plan</t>
  </si>
  <si>
    <t>General funds*</t>
  </si>
  <si>
    <t>*Annual budget  remaining expenditure</t>
  </si>
  <si>
    <t>Estimate of Expenditure year ending 31st March 2019</t>
  </si>
  <si>
    <t>BUDGET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</si>
  <si>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</si>
  <si>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</si>
  <si>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</si>
  <si>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</si>
  <si>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</si>
  <si>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</si>
  <si>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</si>
  <si>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</si>
  <si>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</si>
  <si>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</si>
  <si>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</si>
  <si>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</si>
  <si>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Variance</t>
  </si>
  <si>
    <t>2018/9</t>
  </si>
  <si>
    <t>£</t>
  </si>
  <si>
    <t>S137</t>
  </si>
  <si>
    <t>Village green maintenance</t>
  </si>
  <si>
    <t>Barber Environmental £3000.00</t>
  </si>
  <si>
    <t>tree maintenance</t>
  </si>
  <si>
    <t>Paid from these funds</t>
  </si>
  <si>
    <t>War memorial maintenance</t>
  </si>
  <si>
    <t>1786.00 from PATCH external fund</t>
  </si>
  <si>
    <t>Forest School</t>
  </si>
  <si>
    <t>Enhancement of village</t>
  </si>
  <si>
    <t>Skate park</t>
  </si>
  <si>
    <t>Contractor Maintenance</t>
  </si>
  <si>
    <t>Grass cutting</t>
  </si>
  <si>
    <t>Dog bins</t>
  </si>
  <si>
    <t>Total</t>
  </si>
  <si>
    <t>Fixed</t>
  </si>
  <si>
    <t>Auditors</t>
  </si>
  <si>
    <t>Clerk Salary</t>
  </si>
  <si>
    <t>Clerk SCP23 £11.275ph</t>
  </si>
  <si>
    <t>Insurance</t>
  </si>
  <si>
    <t>TSSC repaying ?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</si>
  <si>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</si>
  <si>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</si>
  <si>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</si>
  <si>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</si>
  <si>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</si>
  <si>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</si>
  <si>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</si>
  <si>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</si>
  <si>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</si>
  <si>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NP</t>
  </si>
  <si>
    <t>GRAND TOTAL</t>
  </si>
  <si>
    <t>check total</t>
  </si>
  <si>
    <t>remaining</t>
  </si>
  <si>
    <t xml:space="preserve">Actual </t>
  </si>
  <si>
    <t>totals</t>
  </si>
  <si>
    <t>budget</t>
  </si>
  <si>
    <t>TPC</t>
  </si>
  <si>
    <t>Earmarked funds budget</t>
  </si>
  <si>
    <t>TOTAL</t>
  </si>
  <si>
    <t>BALANCE</t>
  </si>
  <si>
    <t>INCOME</t>
  </si>
  <si>
    <t>EXPENDITURE</t>
  </si>
  <si>
    <t>Over/under</t>
  </si>
  <si>
    <t>spend</t>
  </si>
  <si>
    <t>External budgets</t>
  </si>
  <si>
    <t>Planning appeal</t>
  </si>
  <si>
    <t>TSSC insurance</t>
  </si>
  <si>
    <t>Neighbourhood Plan</t>
  </si>
  <si>
    <t>planning</t>
  </si>
  <si>
    <t>appeal</t>
  </si>
  <si>
    <t>TSSC</t>
  </si>
  <si>
    <t>ins</t>
  </si>
  <si>
    <t>Neighbourhood</t>
  </si>
  <si>
    <t>plan</t>
  </si>
  <si>
    <t>Earmarked funds income &amp; expenditure</t>
  </si>
  <si>
    <t>(net of vat)</t>
  </si>
  <si>
    <t>expenditure</t>
  </si>
  <si>
    <t>income</t>
  </si>
  <si>
    <t>net income/ expenditure</t>
  </si>
  <si>
    <t>total</t>
  </si>
  <si>
    <t>Reps and Maint</t>
  </si>
  <si>
    <t>Clare Devey  salary and expenses</t>
  </si>
  <si>
    <t>tssc</t>
  </si>
  <si>
    <t>C Devey</t>
  </si>
  <si>
    <t>O'Neill Homer</t>
  </si>
  <si>
    <t>Michelle Bolger</t>
  </si>
  <si>
    <t xml:space="preserve">Payments awaiting approval as at </t>
  </si>
  <si>
    <t>actual</t>
  </si>
  <si>
    <t>Total expenditure this month</t>
  </si>
  <si>
    <t>forecast</t>
  </si>
  <si>
    <t>play area</t>
  </si>
  <si>
    <t>refurb</t>
  </si>
  <si>
    <t>play area refurb</t>
  </si>
  <si>
    <t>PATCH- maintenance</t>
  </si>
  <si>
    <t>end of Feb</t>
  </si>
  <si>
    <t>as at the end of Feb 2019</t>
  </si>
  <si>
    <t>Bank Reconciliation as at 28 February 2019</t>
  </si>
  <si>
    <t>Opening Balance as at 31st January 2019</t>
  </si>
  <si>
    <t>Friends of Ttesworth re patch</t>
  </si>
  <si>
    <t>CPA Horticulture</t>
  </si>
  <si>
    <t>PHD town planners  -trav appeal</t>
  </si>
  <si>
    <t>PK imprint</t>
  </si>
  <si>
    <t>Bank statement 28 Feb 19</t>
  </si>
  <si>
    <t>Cheques/payments to be made Mar</t>
  </si>
  <si>
    <t>sodc dog bins</t>
  </si>
  <si>
    <t>swan gardens</t>
  </si>
  <si>
    <t>OALC</t>
  </si>
  <si>
    <t xml:space="preserve"> Clerks to Councils direct</t>
  </si>
  <si>
    <t>Community first</t>
  </si>
  <si>
    <t>OPFA</t>
  </si>
  <si>
    <t xml:space="preserve">See also future payments awaiting approval  listing which totals </t>
  </si>
  <si>
    <t>for PC Meeting    7/3/19</t>
  </si>
  <si>
    <t xml:space="preserve">to end </t>
  </si>
  <si>
    <t>net</t>
  </si>
  <si>
    <t>vat paid</t>
  </si>
  <si>
    <t>vat still</t>
  </si>
  <si>
    <t>to be recov</t>
  </si>
  <si>
    <t>EXP</t>
  </si>
  <si>
    <t>vat recovered</t>
  </si>
  <si>
    <t>inc vat</t>
  </si>
  <si>
    <t>Income to be received march</t>
  </si>
  <si>
    <t>vat reclaimed</t>
  </si>
  <si>
    <t>friends of tetsworth</t>
  </si>
  <si>
    <t>phd town planners</t>
  </si>
  <si>
    <t>pk imprint</t>
  </si>
  <si>
    <t>earmarked expenditure</t>
  </si>
  <si>
    <t>PA</t>
  </si>
  <si>
    <t>PHD town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</si>
</sst>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/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164" fontId="0" fillId="0" borderId="0" xfId="0" applyNumberFormat="1"/>
    <xf numFmtId="16" fontId="0" fillId="0" borderId="0" xfId="0" applyNumberFormat="1"/>
    <xf numFmtId="0" fontId="4" fillId="0" borderId="0" xfId="0" applyFont="1"/>
    <xf numFmtId="14" fontId="0" fillId="0" borderId="0" xfId="0" applyNumberFormat="1"/>
    <xf numFmtId="164" fontId="1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5" fillId="0" borderId="0" xfId="0" applyFont="1"/>
    <xf numFmtId="164" fontId="6" fillId="0" borderId="0" xfId="0" applyNumberFormat="1" applyFont="1"/>
    <xf numFmtId="164" fontId="0" fillId="0" borderId="1" xfId="0" applyNumberFormat="1" applyBorder="1"/>
    <xf numFmtId="2" fontId="0" fillId="0" borderId="2" xfId="0" applyNumberFormat="1" applyBorder="1"/>
    <xf numFmtId="0" fontId="1" fillId="0" borderId="0" xfId="0" applyFont="1"/>
    <xf numFmtId="164" fontId="0" fillId="0" borderId="2" xfId="0" applyNumberFormat="1" applyBorder="1"/>
    <xf numFmtId="164" fontId="1" fillId="0" borderId="2" xfId="0" applyNumberFormat="1" applyFont="1" applyBorder="1"/>
    <xf numFmtId="1" fontId="1" fillId="0" borderId="0" xfId="0" applyNumberFormat="1" applyFont="1"/>
    <xf numFmtId="0" fontId="7" fillId="0" borderId="0" xfId="0" applyFont="1"/>
    <xf numFmtId="164" fontId="1" fillId="0" borderId="3" xfId="0" applyNumberFormat="1" applyFont="1" applyBorder="1"/>
    <xf numFmtId="14" fontId="0" fillId="0" borderId="0" xfId="0" applyNumberFormat="1" applyAlignment="1">
      <alignment horizontal="center"/>
    </xf>
    <xf numFmtId="15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7" xfId="0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165" fontId="8" fillId="0" borderId="0" xfId="0" applyNumberFormat="1" applyFont="1"/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/>
    <xf numFmtId="165" fontId="0" fillId="0" borderId="0" xfId="0" applyNumberFormat="1"/>
    <xf numFmtId="164" fontId="0" fillId="0" borderId="8" xfId="0" applyNumberFormat="1" applyBorder="1"/>
    <xf numFmtId="17" fontId="0" fillId="0" borderId="0" xfId="0" applyNumberFormat="1" applyAlignment="1">
      <alignment horizontal="center"/>
    </xf>
    <xf numFmtId="2" fontId="0" fillId="0" borderId="4" xfId="0" applyNumberFormat="1" applyBorder="1"/>
    <xf numFmtId="1" fontId="0" fillId="2" borderId="0" xfId="0" applyNumberFormat="1" applyFill="1"/>
    <xf numFmtId="16" fontId="4" fillId="0" borderId="0" xfId="0" applyNumberFormat="1" applyFont="1"/>
    <xf numFmtId="4" fontId="0" fillId="0" borderId="0" xfId="0" applyNumberFormat="1"/>
    <xf numFmtId="4" fontId="0" fillId="0" borderId="1" xfId="0" applyNumberFormat="1" applyBorder="1"/>
    <xf numFmtId="165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/>
    <xf numFmtId="4" fontId="1" fillId="0" borderId="4" xfId="0" applyNumberFormat="1" applyFont="1" applyBorder="1"/>
    <xf numFmtId="4" fontId="1" fillId="0" borderId="0" xfId="0" applyNumberFormat="1" applyFont="1"/>
    <xf numFmtId="4" fontId="1" fillId="0" borderId="5" xfId="0" applyNumberFormat="1" applyFont="1" applyBorder="1"/>
    <xf numFmtId="14" fontId="8" fillId="0" borderId="0" xfId="0" applyNumberFormat="1" applyFont="1"/>
    <xf numFmtId="2" fontId="8" fillId="0" borderId="0" xfId="0" applyNumberFormat="1" applyFont="1"/>
    <xf numFmtId="17" fontId="8" fillId="0" borderId="0" xfId="0" applyNumberFormat="1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0" fillId="0" borderId="3" xfId="0" applyNumberFormat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/>
    <xf numFmtId="0" fontId="1" fillId="2" borderId="9" xfId="0" applyFont="1" applyFill="1" applyBorder="1"/>
    <xf numFmtId="0" fontId="1" fillId="0" borderId="11" xfId="0" applyFont="1" applyBorder="1"/>
    <xf numFmtId="2" fontId="1" fillId="0" borderId="5" xfId="0" applyNumberFormat="1" applyFont="1" applyBorder="1"/>
    <xf numFmtId="0" fontId="1" fillId="2" borderId="1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2" borderId="14" xfId="0" applyFont="1" applyFill="1" applyBorder="1"/>
    <xf numFmtId="0" fontId="1" fillId="0" borderId="3" xfId="0" applyFont="1" applyBorder="1"/>
    <xf numFmtId="0" fontId="3" fillId="0" borderId="0" xfId="0" applyFont="1"/>
    <xf numFmtId="0" fontId="6" fillId="0" borderId="10" xfId="0" applyFont="1" applyBorder="1"/>
    <xf numFmtId="2" fontId="3" fillId="0" borderId="0" xfId="0" applyNumberFormat="1" applyFont="1"/>
    <xf numFmtId="2" fontId="1" fillId="0" borderId="10" xfId="0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6" xfId="0" applyNumberFormat="1" applyBorder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/>
    <xf numFmtId="164" fontId="0" fillId="0" borderId="22" xfId="0" applyNumberFormat="1" applyBorder="1"/>
    <xf numFmtId="164" fontId="0" fillId="0" borderId="20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8" xfId="0" applyNumberFormat="1" applyBorder="1" applyAlignment="1">
      <alignment horizontal="center"/>
    </xf>
    <xf numFmtId="164" fontId="1" fillId="0" borderId="15" xfId="0" applyNumberFormat="1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" fontId="7" fillId="0" borderId="0" xfId="0" applyNumberFormat="1" applyFont="1"/>
    <xf numFmtId="0" fontId="6" fillId="0" borderId="13" xfId="0" applyFont="1" applyBorder="1"/>
    <xf numFmtId="4" fontId="0" fillId="0" borderId="1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2ADC-AFE9-45AC-AEC7-7D050ED88FFB}">
  <dimension ref="A1:F55"/>
  <sheetViews>
    <sheetView topLeftCell="A43" workbookViewId="0">
      <selection activeCell="K17" sqref="K17"/>
    </sheetView>
  </sheetViews>
  <sheetFormatPr defaultRowHeight="15" x14ac:dyDescent="0.25"/>
  <cols>
    <col min="1" max="1" width="33.85546875" customWidth="1"/>
    <col min="2" max="2" width="4.85546875" customWidth="1"/>
    <col min="3" max="3" width="14" customWidth="1"/>
    <col min="6" max="6" width="11.7109375" customWidth="1"/>
  </cols>
  <sheetData>
    <row r="1" spans="1:6" ht="21" x14ac:dyDescent="0.35">
      <c r="A1" s="1" t="s">
        <v>0</v>
      </c>
      <c r="B1" s="1"/>
      <c r="C1" s="1"/>
      <c r="D1" s="1"/>
      <c r="E1" s="1"/>
      <c r="F1" s="2"/>
    </row>
    <row r="2" spans="1:6" ht="21" x14ac:dyDescent="0.35">
      <c r="A2" s="1"/>
      <c r="B2" s="1"/>
      <c r="C2" s="1"/>
      <c r="D2" s="1"/>
      <c r="E2" s="1"/>
      <c r="F2" s="2"/>
    </row>
    <row r="3" spans="1:6" x14ac:dyDescent="0.25">
      <c r="A3" s="13" t="s">
        <v>114</v>
      </c>
      <c r="F3" s="2"/>
    </row>
    <row r="4" spans="1:6" x14ac:dyDescent="0.25">
      <c r="F4" s="2"/>
    </row>
    <row r="5" spans="1:6" x14ac:dyDescent="0.25">
      <c r="A5" t="s">
        <v>115</v>
      </c>
      <c r="F5" s="10">
        <v>35318.1</v>
      </c>
    </row>
    <row r="6" spans="1:6" x14ac:dyDescent="0.25">
      <c r="F6" s="2"/>
    </row>
    <row r="7" spans="1:6" x14ac:dyDescent="0.25">
      <c r="A7" t="s">
        <v>7</v>
      </c>
      <c r="F7" s="2"/>
    </row>
    <row r="8" spans="1:6" x14ac:dyDescent="0.25">
      <c r="A8" s="3" t="s">
        <v>99</v>
      </c>
      <c r="D8" s="8">
        <v>465.1</v>
      </c>
      <c r="F8" s="2"/>
    </row>
    <row r="9" spans="1:6" x14ac:dyDescent="0.25">
      <c r="A9" s="3" t="s">
        <v>117</v>
      </c>
      <c r="D9" s="8">
        <v>295</v>
      </c>
      <c r="F9" s="2"/>
    </row>
    <row r="10" spans="1:6" x14ac:dyDescent="0.25">
      <c r="A10" s="3" t="s">
        <v>122</v>
      </c>
      <c r="D10">
        <v>39.29</v>
      </c>
      <c r="F10" s="2"/>
    </row>
    <row r="11" spans="1:6" x14ac:dyDescent="0.25">
      <c r="A11" s="3" t="s">
        <v>118</v>
      </c>
      <c r="D11" s="8">
        <v>7500</v>
      </c>
      <c r="F11" s="2"/>
    </row>
    <row r="12" spans="1:6" x14ac:dyDescent="0.25">
      <c r="A12" s="3" t="s">
        <v>119</v>
      </c>
      <c r="D12" s="8">
        <v>40</v>
      </c>
      <c r="F12" s="2"/>
    </row>
    <row r="13" spans="1:6" x14ac:dyDescent="0.25">
      <c r="A13" s="3"/>
      <c r="D13" s="12">
        <f>SUM(D8:D12)</f>
        <v>8339.39</v>
      </c>
      <c r="F13" s="2"/>
    </row>
    <row r="14" spans="1:6" x14ac:dyDescent="0.25">
      <c r="A14" s="3"/>
      <c r="F14" s="2"/>
    </row>
    <row r="15" spans="1:6" x14ac:dyDescent="0.25">
      <c r="C15" s="10" t="s">
        <v>106</v>
      </c>
      <c r="F15" s="11">
        <f>D13</f>
        <v>8339.39</v>
      </c>
    </row>
    <row r="16" spans="1:6" x14ac:dyDescent="0.25">
      <c r="F16" s="2">
        <f>F5-F15</f>
        <v>26978.71</v>
      </c>
    </row>
    <row r="17" spans="1:6" x14ac:dyDescent="0.25">
      <c r="A17" t="s">
        <v>8</v>
      </c>
      <c r="F17" s="2"/>
    </row>
    <row r="18" spans="1:6" x14ac:dyDescent="0.25">
      <c r="A18" s="5" t="s">
        <v>17</v>
      </c>
      <c r="D18" s="8">
        <v>87.6</v>
      </c>
      <c r="F18" s="2"/>
    </row>
    <row r="19" spans="1:6" x14ac:dyDescent="0.25">
      <c r="A19" s="5" t="s">
        <v>116</v>
      </c>
      <c r="D19" s="8">
        <v>875</v>
      </c>
      <c r="F19" s="2"/>
    </row>
    <row r="20" spans="1:6" x14ac:dyDescent="0.25">
      <c r="A20" s="5"/>
      <c r="D20" s="8"/>
      <c r="F20" s="2"/>
    </row>
    <row r="21" spans="1:6" x14ac:dyDescent="0.25">
      <c r="A21" s="5"/>
      <c r="D21" s="12">
        <f>SUM(D18:D20)</f>
        <v>962.6</v>
      </c>
      <c r="F21" s="2"/>
    </row>
    <row r="22" spans="1:6" x14ac:dyDescent="0.25">
      <c r="A22" s="5"/>
      <c r="F22" s="2"/>
    </row>
    <row r="23" spans="1:6" x14ac:dyDescent="0.25">
      <c r="C23" s="13" t="s">
        <v>1</v>
      </c>
      <c r="F23" s="2">
        <f>D21</f>
        <v>962.6</v>
      </c>
    </row>
    <row r="24" spans="1:6" x14ac:dyDescent="0.25">
      <c r="C24" s="13"/>
      <c r="F24" s="2"/>
    </row>
    <row r="25" spans="1:6" x14ac:dyDescent="0.25">
      <c r="C25" s="13" t="s">
        <v>9</v>
      </c>
      <c r="F25" s="14">
        <f>F5-F15+F23</f>
        <v>27941.309999999998</v>
      </c>
    </row>
    <row r="26" spans="1:6" x14ac:dyDescent="0.25">
      <c r="C26" s="13"/>
      <c r="F26" s="2"/>
    </row>
    <row r="27" spans="1:6" x14ac:dyDescent="0.25">
      <c r="C27" s="13" t="s">
        <v>120</v>
      </c>
      <c r="F27" s="15">
        <v>27941.31</v>
      </c>
    </row>
    <row r="28" spans="1:6" x14ac:dyDescent="0.25">
      <c r="C28" s="13"/>
      <c r="F28" s="6"/>
    </row>
    <row r="29" spans="1:6" x14ac:dyDescent="0.25">
      <c r="A29" s="5"/>
      <c r="C29" s="16" t="s">
        <v>2</v>
      </c>
      <c r="D29" s="7"/>
      <c r="E29" s="8"/>
      <c r="F29" s="2">
        <v>0</v>
      </c>
    </row>
    <row r="30" spans="1:6" x14ac:dyDescent="0.25">
      <c r="A30" s="5"/>
      <c r="C30" s="7"/>
      <c r="D30" s="7"/>
      <c r="E30" s="8"/>
      <c r="F30" s="2"/>
    </row>
    <row r="31" spans="1:6" x14ac:dyDescent="0.25">
      <c r="B31" s="5"/>
      <c r="F31" s="15">
        <f>F27-F29</f>
        <v>27941.31</v>
      </c>
    </row>
    <row r="32" spans="1:6" x14ac:dyDescent="0.25">
      <c r="A32" s="17" t="s">
        <v>121</v>
      </c>
      <c r="F32" s="2"/>
    </row>
    <row r="33" spans="1:6" x14ac:dyDescent="0.25">
      <c r="A33" s="4" t="s">
        <v>123</v>
      </c>
      <c r="D33" s="8">
        <v>547.59</v>
      </c>
      <c r="F33" s="2"/>
    </row>
    <row r="34" spans="1:6" x14ac:dyDescent="0.25">
      <c r="A34" s="4" t="s">
        <v>124</v>
      </c>
      <c r="D34" s="8">
        <v>138.97</v>
      </c>
      <c r="F34" s="2"/>
    </row>
    <row r="35" spans="1:6" x14ac:dyDescent="0.25">
      <c r="A35" s="4" t="s">
        <v>101</v>
      </c>
      <c r="D35">
        <v>424.3</v>
      </c>
      <c r="F35" s="2"/>
    </row>
    <row r="36" spans="1:6" x14ac:dyDescent="0.25">
      <c r="A36" s="38" t="s">
        <v>125</v>
      </c>
      <c r="D36" s="8">
        <v>12</v>
      </c>
      <c r="F36" s="2"/>
    </row>
    <row r="37" spans="1:6" x14ac:dyDescent="0.25">
      <c r="A37" s="38" t="s">
        <v>126</v>
      </c>
      <c r="D37" s="8">
        <v>55</v>
      </c>
      <c r="F37" s="2"/>
    </row>
    <row r="38" spans="1:6" ht="15.75" thickBot="1" x14ac:dyDescent="0.3">
      <c r="A38" s="38" t="s">
        <v>127</v>
      </c>
      <c r="D38" s="36">
        <v>42</v>
      </c>
      <c r="F38" s="2"/>
    </row>
    <row r="39" spans="1:6" x14ac:dyDescent="0.25">
      <c r="F39" s="2">
        <f>SUM(D33:D38)</f>
        <v>1219.8600000000001</v>
      </c>
    </row>
    <row r="40" spans="1:6" x14ac:dyDescent="0.25">
      <c r="A40" s="86" t="s">
        <v>138</v>
      </c>
      <c r="F40" s="2"/>
    </row>
    <row r="41" spans="1:6" ht="15.75" thickBot="1" x14ac:dyDescent="0.3">
      <c r="A41" s="38" t="s">
        <v>139</v>
      </c>
      <c r="F41" s="2">
        <v>3313.37</v>
      </c>
    </row>
    <row r="42" spans="1:6" ht="15.75" thickBot="1" x14ac:dyDescent="0.3">
      <c r="C42" s="2"/>
      <c r="F42" s="18">
        <f>F31-F39+F41</f>
        <v>30034.82</v>
      </c>
    </row>
    <row r="43" spans="1:6" x14ac:dyDescent="0.25">
      <c r="C43" s="2"/>
      <c r="F43" s="6"/>
    </row>
    <row r="44" spans="1:6" x14ac:dyDescent="0.25">
      <c r="A44" s="26" t="s">
        <v>128</v>
      </c>
      <c r="C44" s="2"/>
      <c r="D44" s="48"/>
      <c r="F44" s="6"/>
    </row>
    <row r="45" spans="1:6" x14ac:dyDescent="0.25">
      <c r="A45" s="9"/>
      <c r="F45" s="2"/>
    </row>
    <row r="46" spans="1:6" x14ac:dyDescent="0.25">
      <c r="A46" s="9" t="s">
        <v>11</v>
      </c>
      <c r="F46" s="2"/>
    </row>
    <row r="47" spans="1:6" x14ac:dyDescent="0.25">
      <c r="A47" t="s">
        <v>3</v>
      </c>
      <c r="E47" s="8"/>
      <c r="F47" s="50">
        <v>37260.53</v>
      </c>
    </row>
    <row r="48" spans="1:6" x14ac:dyDescent="0.25">
      <c r="A48" t="s">
        <v>4</v>
      </c>
      <c r="F48" s="2">
        <v>63943.14</v>
      </c>
    </row>
    <row r="49" spans="1:6" x14ac:dyDescent="0.25">
      <c r="A49" t="s">
        <v>5</v>
      </c>
      <c r="F49" s="51">
        <v>-73262.460000000006</v>
      </c>
    </row>
    <row r="50" spans="1:6" ht="15.75" thickBot="1" x14ac:dyDescent="0.3">
      <c r="C50" s="5"/>
      <c r="F50" s="2"/>
    </row>
    <row r="51" spans="1:6" ht="15.75" thickBot="1" x14ac:dyDescent="0.3">
      <c r="A51" t="s">
        <v>6</v>
      </c>
      <c r="C51" s="19">
        <v>43524</v>
      </c>
      <c r="F51" s="52">
        <f>F47+F48+F49</f>
        <v>27941.209999999992</v>
      </c>
    </row>
    <row r="52" spans="1:6" x14ac:dyDescent="0.25">
      <c r="C52" s="5"/>
      <c r="F52" s="2"/>
    </row>
    <row r="53" spans="1:6" x14ac:dyDescent="0.25">
      <c r="F53" s="2"/>
    </row>
    <row r="54" spans="1:6" x14ac:dyDescent="0.25">
      <c r="A54" s="2" t="s">
        <v>10</v>
      </c>
    </row>
    <row r="55" spans="1:6" x14ac:dyDescent="0.25">
      <c r="A55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8E82-D13E-486E-A49A-E881F79C7622}">
  <dimension ref="A1:I29"/>
  <sheetViews>
    <sheetView topLeftCell="A3" workbookViewId="0">
      <selection activeCell="H9" sqref="H9"/>
    </sheetView>
  </sheetViews>
  <sheetFormatPr defaultRowHeight="15" x14ac:dyDescent="0.25"/>
  <cols>
    <col min="2" max="2" width="3.7109375" customWidth="1"/>
    <col min="3" max="3" width="17.5703125" customWidth="1"/>
    <col min="4" max="4" width="14.28515625" customWidth="1"/>
    <col min="7" max="7" width="10.28515625" bestFit="1" customWidth="1"/>
  </cols>
  <sheetData>
    <row r="1" spans="1:9" ht="21" x14ac:dyDescent="0.35">
      <c r="A1" s="1" t="s">
        <v>0</v>
      </c>
      <c r="G1" s="41">
        <v>43531</v>
      </c>
    </row>
    <row r="4" spans="1:9" x14ac:dyDescent="0.25">
      <c r="A4" s="13" t="s">
        <v>12</v>
      </c>
    </row>
    <row r="6" spans="1:9" x14ac:dyDescent="0.25">
      <c r="F6" s="39"/>
    </row>
    <row r="7" spans="1:9" ht="15.75" thickBot="1" x14ac:dyDescent="0.3">
      <c r="A7" s="13" t="s">
        <v>13</v>
      </c>
      <c r="D7" s="20">
        <v>43524</v>
      </c>
      <c r="F7" s="44">
        <v>27941.31</v>
      </c>
      <c r="I7" s="45"/>
    </row>
    <row r="8" spans="1:9" x14ac:dyDescent="0.25">
      <c r="F8" s="39"/>
      <c r="I8" s="39"/>
    </row>
    <row r="9" spans="1:9" x14ac:dyDescent="0.25">
      <c r="F9" s="39"/>
      <c r="I9" s="39"/>
    </row>
    <row r="10" spans="1:9" x14ac:dyDescent="0.25">
      <c r="A10" s="13" t="s">
        <v>14</v>
      </c>
      <c r="C10" t="s">
        <v>15</v>
      </c>
      <c r="F10" s="39">
        <v>4392.62</v>
      </c>
      <c r="I10" s="39"/>
    </row>
    <row r="11" spans="1:9" x14ac:dyDescent="0.25">
      <c r="F11" s="39"/>
      <c r="I11" s="39"/>
    </row>
    <row r="12" spans="1:9" x14ac:dyDescent="0.25">
      <c r="C12" t="s">
        <v>16</v>
      </c>
      <c r="F12" s="39">
        <v>914.3</v>
      </c>
      <c r="I12" s="39"/>
    </row>
    <row r="13" spans="1:9" x14ac:dyDescent="0.25">
      <c r="F13" s="39"/>
      <c r="I13" s="39"/>
    </row>
    <row r="14" spans="1:9" x14ac:dyDescent="0.25">
      <c r="C14" t="s">
        <v>17</v>
      </c>
      <c r="F14" s="39">
        <v>-87.6</v>
      </c>
      <c r="I14" s="39"/>
    </row>
    <row r="15" spans="1:9" x14ac:dyDescent="0.25">
      <c r="F15" s="39"/>
      <c r="I15" s="39"/>
    </row>
    <row r="16" spans="1:9" x14ac:dyDescent="0.25">
      <c r="C16" t="s">
        <v>18</v>
      </c>
      <c r="F16" s="39">
        <v>10780.74</v>
      </c>
      <c r="I16" s="39"/>
    </row>
    <row r="17" spans="3:9" x14ac:dyDescent="0.25">
      <c r="F17" s="40"/>
      <c r="I17" s="39"/>
    </row>
    <row r="18" spans="3:9" x14ac:dyDescent="0.25">
      <c r="F18" s="45">
        <f>SUM(F10:F17)</f>
        <v>16000.06</v>
      </c>
      <c r="I18" s="45"/>
    </row>
    <row r="19" spans="3:9" x14ac:dyDescent="0.25">
      <c r="F19" s="39"/>
      <c r="I19" s="39"/>
    </row>
    <row r="20" spans="3:9" x14ac:dyDescent="0.25">
      <c r="C20" t="s">
        <v>19</v>
      </c>
      <c r="F20" s="39">
        <f>F7-F18</f>
        <v>11941.250000000002</v>
      </c>
      <c r="I20" s="39"/>
    </row>
    <row r="21" spans="3:9" x14ac:dyDescent="0.25">
      <c r="F21" s="39"/>
      <c r="I21" s="39"/>
    </row>
    <row r="22" spans="3:9" ht="15.75" thickBot="1" x14ac:dyDescent="0.3">
      <c r="F22" s="46">
        <f>SUM(F18:F21)</f>
        <v>27941.31</v>
      </c>
      <c r="I22" s="45"/>
    </row>
    <row r="23" spans="3:9" x14ac:dyDescent="0.25">
      <c r="F23" s="39"/>
      <c r="I23" s="39"/>
    </row>
    <row r="24" spans="3:9" x14ac:dyDescent="0.25">
      <c r="F24" s="39"/>
      <c r="I24" s="39"/>
    </row>
    <row r="25" spans="3:9" x14ac:dyDescent="0.25">
      <c r="C25" t="s">
        <v>20</v>
      </c>
      <c r="F25" s="39"/>
      <c r="I25" s="39"/>
    </row>
    <row r="26" spans="3:9" x14ac:dyDescent="0.25">
      <c r="C26" t="s">
        <v>113</v>
      </c>
      <c r="F26" s="88">
        <v>3710</v>
      </c>
      <c r="I26" s="39"/>
    </row>
    <row r="27" spans="3:9" x14ac:dyDescent="0.25">
      <c r="F27" s="39"/>
    </row>
    <row r="28" spans="3:9" x14ac:dyDescent="0.25">
      <c r="F28" s="39"/>
    </row>
    <row r="29" spans="3:9" x14ac:dyDescent="0.25">
      <c r="F29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E6B5-4837-4ABE-A4F5-1B33AF65C25D}">
  <dimension ref="A1:N27"/>
  <sheetViews>
    <sheetView topLeftCell="A10" workbookViewId="0">
      <selection activeCell="N17" sqref="N17"/>
    </sheetView>
  </sheetViews>
  <sheetFormatPr defaultRowHeight="15" x14ac:dyDescent="0.25"/>
  <cols>
    <col min="5" max="5" width="11.5703125" customWidth="1"/>
    <col min="7" max="7" width="11.85546875" customWidth="1"/>
    <col min="8" max="8" width="10.42578125" customWidth="1"/>
    <col min="9" max="10" width="11.5703125" customWidth="1"/>
    <col min="11" max="11" width="6.85546875" customWidth="1"/>
    <col min="14" max="14" width="10.5703125" customWidth="1"/>
  </cols>
  <sheetData>
    <row r="1" spans="1:14" x14ac:dyDescent="0.25">
      <c r="A1" s="13" t="s">
        <v>74</v>
      </c>
      <c r="N1" s="29">
        <v>43166</v>
      </c>
    </row>
    <row r="2" spans="1:14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>
      <c r="A3" s="13" t="s">
        <v>75</v>
      </c>
      <c r="C3" s="2"/>
      <c r="D3" s="82" t="s">
        <v>130</v>
      </c>
      <c r="E3" s="83">
        <v>43524</v>
      </c>
      <c r="F3" s="2"/>
      <c r="G3" s="2"/>
      <c r="H3" s="2"/>
      <c r="I3" s="2"/>
      <c r="J3" s="2"/>
      <c r="K3" s="2"/>
      <c r="L3" s="31"/>
      <c r="M3" s="2"/>
      <c r="N3" s="2"/>
    </row>
    <row r="4" spans="1:14" x14ac:dyDescent="0.25">
      <c r="A4" s="13"/>
      <c r="C4" s="2"/>
      <c r="D4" s="2"/>
      <c r="E4" s="77"/>
      <c r="F4" s="2"/>
      <c r="G4" s="68"/>
      <c r="H4" s="69"/>
      <c r="I4" s="69"/>
      <c r="J4" s="77"/>
      <c r="K4" s="78"/>
      <c r="L4" s="73" t="s">
        <v>133</v>
      </c>
      <c r="M4" s="2"/>
      <c r="N4" s="72"/>
    </row>
    <row r="5" spans="1:14" x14ac:dyDescent="0.25">
      <c r="C5" s="2"/>
      <c r="D5" s="2"/>
      <c r="E5" s="74" t="s">
        <v>76</v>
      </c>
      <c r="F5" s="2"/>
      <c r="G5" s="70"/>
      <c r="H5" s="2"/>
      <c r="I5" s="2"/>
      <c r="J5" s="75" t="s">
        <v>76</v>
      </c>
      <c r="K5" s="79"/>
      <c r="L5" s="74" t="s">
        <v>134</v>
      </c>
      <c r="M5" s="2"/>
      <c r="N5" s="30" t="s">
        <v>77</v>
      </c>
    </row>
    <row r="6" spans="1:14" x14ac:dyDescent="0.25">
      <c r="C6" s="31"/>
      <c r="D6" s="2"/>
      <c r="E6" s="74" t="s">
        <v>78</v>
      </c>
      <c r="F6" s="2"/>
      <c r="G6" s="70" t="s">
        <v>79</v>
      </c>
      <c r="H6" s="2"/>
      <c r="I6" s="2"/>
      <c r="J6" s="75" t="s">
        <v>135</v>
      </c>
      <c r="K6" s="79"/>
      <c r="L6" s="74"/>
      <c r="M6" s="2"/>
      <c r="N6" s="32" t="s">
        <v>80</v>
      </c>
    </row>
    <row r="7" spans="1:14" ht="15.75" thickBot="1" x14ac:dyDescent="0.3">
      <c r="C7" s="2"/>
      <c r="D7" s="2"/>
      <c r="E7" s="76"/>
      <c r="F7" s="2"/>
      <c r="G7" s="84" t="s">
        <v>131</v>
      </c>
      <c r="H7" s="85" t="s">
        <v>132</v>
      </c>
      <c r="I7" s="11" t="s">
        <v>136</v>
      </c>
      <c r="J7" s="76"/>
      <c r="K7" s="79"/>
      <c r="L7" s="75"/>
      <c r="M7" s="2"/>
      <c r="N7" s="80" t="s">
        <v>81</v>
      </c>
    </row>
    <row r="8" spans="1:14" x14ac:dyDescent="0.25">
      <c r="C8" s="2"/>
      <c r="D8" s="2"/>
      <c r="E8" s="32"/>
      <c r="F8" s="2"/>
      <c r="G8" s="70"/>
      <c r="H8" s="2"/>
      <c r="I8" s="2"/>
      <c r="J8" s="75"/>
      <c r="K8" s="75"/>
      <c r="L8" s="75"/>
      <c r="M8" s="2"/>
      <c r="N8" s="31"/>
    </row>
    <row r="9" spans="1:14" x14ac:dyDescent="0.25">
      <c r="C9" s="2"/>
      <c r="D9" s="2"/>
      <c r="E9" s="32"/>
      <c r="F9" s="2"/>
      <c r="G9" s="70"/>
      <c r="H9" s="2"/>
      <c r="I9" s="2"/>
      <c r="J9" s="75"/>
      <c r="K9" s="75"/>
      <c r="L9" s="75"/>
      <c r="M9" s="2"/>
      <c r="N9" s="2"/>
    </row>
    <row r="10" spans="1:14" x14ac:dyDescent="0.25">
      <c r="A10" s="33"/>
      <c r="B10" t="s">
        <v>110</v>
      </c>
      <c r="C10" s="2"/>
      <c r="D10" s="2"/>
      <c r="E10" s="32">
        <f>38853.41+6200</f>
        <v>45053.41</v>
      </c>
      <c r="F10" s="2"/>
      <c r="G10" s="70">
        <v>40650.959999999999</v>
      </c>
      <c r="H10" s="2">
        <v>8130.2</v>
      </c>
      <c r="I10" s="2">
        <f>6265.53</f>
        <v>6265.53</v>
      </c>
      <c r="J10" s="75">
        <f>G10+H10-I10</f>
        <v>42515.63</v>
      </c>
      <c r="K10" s="75"/>
      <c r="L10" s="75">
        <f>1805.67+49.17</f>
        <v>1854.8400000000001</v>
      </c>
      <c r="M10" s="2"/>
      <c r="N10" s="81">
        <f>E10-J10+L10</f>
        <v>4392.6200000000063</v>
      </c>
    </row>
    <row r="11" spans="1:14" x14ac:dyDescent="0.25">
      <c r="C11" s="2"/>
      <c r="D11" s="2"/>
      <c r="E11" s="32"/>
      <c r="F11" s="2"/>
      <c r="G11" s="70"/>
      <c r="H11" s="2"/>
      <c r="I11" s="2"/>
      <c r="J11" s="75"/>
      <c r="K11" s="75"/>
      <c r="L11" s="75"/>
      <c r="M11" s="2"/>
      <c r="N11" s="6"/>
    </row>
    <row r="12" spans="1:14" x14ac:dyDescent="0.25">
      <c r="C12" s="2"/>
      <c r="D12" s="2"/>
      <c r="E12" s="32"/>
      <c r="F12" s="2"/>
      <c r="G12" s="70"/>
      <c r="H12" s="2"/>
      <c r="I12" s="2"/>
      <c r="J12" s="75"/>
      <c r="K12" s="75"/>
      <c r="L12" s="75"/>
      <c r="M12" s="2"/>
      <c r="N12" s="6"/>
    </row>
    <row r="13" spans="1:14" x14ac:dyDescent="0.25">
      <c r="C13" s="2"/>
      <c r="D13" s="2"/>
      <c r="E13" s="32"/>
      <c r="F13" s="2"/>
      <c r="G13" s="70"/>
      <c r="H13" s="2"/>
      <c r="I13" s="2"/>
      <c r="J13" s="75"/>
      <c r="K13" s="75"/>
      <c r="L13" s="75"/>
      <c r="M13" s="2"/>
      <c r="N13" s="6"/>
    </row>
    <row r="14" spans="1:14" x14ac:dyDescent="0.25">
      <c r="C14" s="2"/>
      <c r="D14" s="2"/>
      <c r="E14" s="32"/>
      <c r="F14" s="2"/>
      <c r="G14" s="70"/>
      <c r="H14" s="2"/>
      <c r="I14" s="2"/>
      <c r="J14" s="75"/>
      <c r="K14" s="75"/>
      <c r="L14" s="75"/>
      <c r="M14" s="2"/>
      <c r="N14" s="6"/>
    </row>
    <row r="15" spans="1:14" x14ac:dyDescent="0.25">
      <c r="C15" s="2"/>
      <c r="D15" s="2"/>
      <c r="E15" s="32"/>
      <c r="F15" s="2"/>
      <c r="G15" s="70"/>
      <c r="H15" s="2"/>
      <c r="I15" s="2"/>
      <c r="J15" s="75"/>
      <c r="K15" s="75"/>
      <c r="L15" s="75"/>
      <c r="M15" s="2"/>
      <c r="N15" s="6"/>
    </row>
    <row r="16" spans="1:14" x14ac:dyDescent="0.25">
      <c r="A16" s="13" t="s">
        <v>82</v>
      </c>
      <c r="C16" s="2"/>
      <c r="D16" s="2"/>
      <c r="E16" s="32"/>
      <c r="F16" s="2"/>
      <c r="G16" s="70"/>
      <c r="H16" s="2"/>
      <c r="I16" s="2"/>
      <c r="J16" s="75"/>
      <c r="K16" s="75"/>
      <c r="L16" s="75"/>
      <c r="M16" s="2"/>
      <c r="N16" s="6"/>
    </row>
    <row r="17" spans="1:14" x14ac:dyDescent="0.25">
      <c r="A17" s="33"/>
      <c r="B17" t="s">
        <v>83</v>
      </c>
      <c r="C17" s="2"/>
      <c r="D17" s="2"/>
      <c r="E17" s="32">
        <v>32217.34</v>
      </c>
      <c r="F17" s="2"/>
      <c r="G17" s="70">
        <f>38263.04-5800</f>
        <v>32463.040000000001</v>
      </c>
      <c r="H17" s="2">
        <f>6824.3-1160</f>
        <v>5664.3</v>
      </c>
      <c r="I17" s="2">
        <v>3181</v>
      </c>
      <c r="J17" s="75">
        <f>G17+H17-I17</f>
        <v>34946.340000000004</v>
      </c>
      <c r="K17" s="75"/>
      <c r="L17" s="75">
        <f>1250+1160+1233.3</f>
        <v>3643.3</v>
      </c>
      <c r="M17" s="2"/>
      <c r="N17" s="81">
        <f>E17-J17+L17</f>
        <v>914.29999999999654</v>
      </c>
    </row>
    <row r="18" spans="1:14" x14ac:dyDescent="0.25">
      <c r="A18" s="33"/>
      <c r="C18" s="2"/>
      <c r="D18" s="2"/>
      <c r="E18" s="32"/>
      <c r="F18" s="2"/>
      <c r="G18" s="70"/>
      <c r="H18" s="2"/>
      <c r="I18" s="2"/>
      <c r="J18" s="75"/>
      <c r="K18" s="75"/>
      <c r="L18" s="75"/>
      <c r="M18" s="2"/>
      <c r="N18" s="6"/>
    </row>
    <row r="19" spans="1:14" x14ac:dyDescent="0.25">
      <c r="A19" s="33"/>
      <c r="C19" s="2"/>
      <c r="D19" s="2"/>
      <c r="E19" s="32"/>
      <c r="F19" s="2"/>
      <c r="G19" s="70"/>
      <c r="H19" s="2"/>
      <c r="I19" s="2"/>
      <c r="J19" s="75"/>
      <c r="K19" s="75"/>
      <c r="L19" s="75"/>
      <c r="M19" s="2"/>
      <c r="N19" s="6"/>
    </row>
    <row r="20" spans="1:14" x14ac:dyDescent="0.25">
      <c r="A20" s="33"/>
      <c r="B20" t="s">
        <v>84</v>
      </c>
      <c r="C20" s="2"/>
      <c r="D20" s="2"/>
      <c r="E20" s="32">
        <v>788.41</v>
      </c>
      <c r="F20" s="2"/>
      <c r="G20" s="70">
        <v>876.01</v>
      </c>
      <c r="H20" s="2">
        <v>0</v>
      </c>
      <c r="I20" s="2">
        <v>0</v>
      </c>
      <c r="J20" s="75">
        <f t="shared" ref="J20:J22" si="0">G20+H20-I20</f>
        <v>876.01</v>
      </c>
      <c r="K20" s="75"/>
      <c r="L20" s="75"/>
      <c r="M20" s="2"/>
      <c r="N20" s="81">
        <f>E20-G20-H20+I20</f>
        <v>-87.600000000000023</v>
      </c>
    </row>
    <row r="21" spans="1:14" x14ac:dyDescent="0.25">
      <c r="C21" s="2"/>
      <c r="D21" s="2"/>
      <c r="E21" s="32"/>
      <c r="F21" s="2"/>
      <c r="G21" s="70"/>
      <c r="H21" s="2"/>
      <c r="I21" s="2"/>
      <c r="J21" s="75"/>
      <c r="K21" s="75"/>
      <c r="L21" s="75"/>
      <c r="M21" s="2"/>
      <c r="N21" s="6"/>
    </row>
    <row r="22" spans="1:14" x14ac:dyDescent="0.25">
      <c r="A22" s="33"/>
      <c r="B22" t="s">
        <v>85</v>
      </c>
      <c r="C22" s="2"/>
      <c r="D22" s="2"/>
      <c r="E22" s="32">
        <f>12449.24+890.76</f>
        <v>13340</v>
      </c>
      <c r="F22" s="2"/>
      <c r="G22" s="70">
        <v>2559.2600000000002</v>
      </c>
      <c r="H22" s="2">
        <v>212.76</v>
      </c>
      <c r="I22" s="2">
        <v>0</v>
      </c>
      <c r="J22" s="75">
        <f t="shared" si="0"/>
        <v>2772.0200000000004</v>
      </c>
      <c r="K22" s="75"/>
      <c r="L22" s="75">
        <v>212.76</v>
      </c>
      <c r="M22" s="2"/>
      <c r="N22" s="81">
        <f>E22-J22+L22</f>
        <v>10780.74</v>
      </c>
    </row>
    <row r="23" spans="1:14" x14ac:dyDescent="0.25">
      <c r="C23" s="2"/>
      <c r="D23" s="2"/>
      <c r="E23" s="32"/>
      <c r="F23" s="2"/>
      <c r="G23" s="70"/>
      <c r="H23" s="2"/>
      <c r="I23" s="2"/>
      <c r="J23" s="75"/>
      <c r="K23" s="75"/>
      <c r="L23" s="75"/>
      <c r="M23" s="2"/>
      <c r="N23" s="6"/>
    </row>
    <row r="24" spans="1:14" ht="15.75" thickBot="1" x14ac:dyDescent="0.3">
      <c r="C24" s="2"/>
      <c r="D24" s="2"/>
      <c r="E24" s="32"/>
      <c r="F24" s="2"/>
      <c r="G24" s="70"/>
      <c r="H24" s="2"/>
      <c r="I24" s="2"/>
      <c r="J24" s="75"/>
      <c r="K24" s="75"/>
      <c r="L24" s="75"/>
      <c r="M24" s="2"/>
      <c r="N24" s="6"/>
    </row>
    <row r="25" spans="1:14" ht="15.75" thickBot="1" x14ac:dyDescent="0.3">
      <c r="C25" s="2"/>
      <c r="D25" s="2"/>
      <c r="E25" s="34"/>
      <c r="F25" s="2"/>
      <c r="G25" s="71"/>
      <c r="H25" s="11"/>
      <c r="I25" s="11"/>
      <c r="J25" s="76"/>
      <c r="K25" s="76"/>
      <c r="L25" s="76"/>
      <c r="M25" s="2"/>
      <c r="N25" s="18">
        <f>N10+N17+N20++N22+N24</f>
        <v>16000.060000000001</v>
      </c>
    </row>
    <row r="26" spans="1:1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C27" s="2"/>
      <c r="D27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97D0-E2CA-4437-9720-9E0E223926C4}">
  <dimension ref="A1:G24"/>
  <sheetViews>
    <sheetView topLeftCell="A13" workbookViewId="0">
      <selection activeCell="F2" sqref="F2"/>
    </sheetView>
  </sheetViews>
  <sheetFormatPr defaultRowHeight="15" x14ac:dyDescent="0.25"/>
  <cols>
    <col min="1" max="1" width="24.140625" customWidth="1"/>
    <col min="2" max="3" width="11.28515625" customWidth="1"/>
    <col min="4" max="4" width="11" customWidth="1"/>
    <col min="5" max="5" width="9.7109375" customWidth="1"/>
    <col min="6" max="6" width="13" customWidth="1"/>
  </cols>
  <sheetData>
    <row r="1" spans="1:7" ht="21" x14ac:dyDescent="0.35">
      <c r="A1" s="1" t="s">
        <v>0</v>
      </c>
      <c r="F1" s="29">
        <v>43531</v>
      </c>
    </row>
    <row r="3" spans="1:7" x14ac:dyDescent="0.25">
      <c r="A3" s="13" t="s">
        <v>92</v>
      </c>
      <c r="D3" s="49">
        <v>43524</v>
      </c>
    </row>
    <row r="4" spans="1:7" x14ac:dyDescent="0.25">
      <c r="A4" s="13"/>
      <c r="D4" s="35"/>
    </row>
    <row r="5" spans="1:7" x14ac:dyDescent="0.25">
      <c r="A5" t="s">
        <v>93</v>
      </c>
    </row>
    <row r="6" spans="1:7" x14ac:dyDescent="0.25">
      <c r="B6" s="24" t="s">
        <v>97</v>
      </c>
      <c r="C6" s="22" t="s">
        <v>108</v>
      </c>
      <c r="D6" s="22" t="s">
        <v>86</v>
      </c>
      <c r="E6" s="22" t="s">
        <v>88</v>
      </c>
      <c r="F6" s="22" t="s">
        <v>90</v>
      </c>
      <c r="G6" s="22"/>
    </row>
    <row r="7" spans="1:7" x14ac:dyDescent="0.25">
      <c r="C7" s="22" t="s">
        <v>109</v>
      </c>
      <c r="D7" s="22" t="s">
        <v>87</v>
      </c>
      <c r="E7" s="22" t="s">
        <v>89</v>
      </c>
      <c r="F7" s="22" t="s">
        <v>91</v>
      </c>
    </row>
    <row r="8" spans="1:7" x14ac:dyDescent="0.25">
      <c r="A8" s="13" t="s">
        <v>94</v>
      </c>
      <c r="C8" s="22"/>
      <c r="D8" s="22"/>
      <c r="E8" s="22"/>
      <c r="F8" s="22"/>
    </row>
    <row r="10" spans="1:7" x14ac:dyDescent="0.25">
      <c r="A10" t="s">
        <v>141</v>
      </c>
      <c r="B10" s="8">
        <v>7500</v>
      </c>
      <c r="C10" s="8"/>
      <c r="D10" s="8">
        <v>7500</v>
      </c>
      <c r="E10">
        <v>0</v>
      </c>
      <c r="F10">
        <v>0</v>
      </c>
    </row>
    <row r="11" spans="1:7" x14ac:dyDescent="0.25">
      <c r="A11" t="s">
        <v>142</v>
      </c>
      <c r="B11" s="8">
        <v>40</v>
      </c>
      <c r="C11" s="8"/>
      <c r="D11" s="8">
        <v>40</v>
      </c>
    </row>
    <row r="12" spans="1:7" x14ac:dyDescent="0.25">
      <c r="C12" s="8"/>
    </row>
    <row r="13" spans="1:7" x14ac:dyDescent="0.25">
      <c r="C13" s="8"/>
    </row>
    <row r="14" spans="1:7" x14ac:dyDescent="0.25">
      <c r="B14" s="12">
        <f>SUM(C14:F14)</f>
        <v>7540</v>
      </c>
      <c r="C14" s="12">
        <f>SUM(C10:C13)</f>
        <v>0</v>
      </c>
      <c r="D14" s="12">
        <f t="shared" ref="D14:F14" si="0">SUM(D10:D13)</f>
        <v>7540</v>
      </c>
      <c r="E14" s="12">
        <f t="shared" si="0"/>
        <v>0</v>
      </c>
      <c r="F14" s="12">
        <f t="shared" si="0"/>
        <v>0</v>
      </c>
    </row>
    <row r="15" spans="1:7" x14ac:dyDescent="0.25">
      <c r="C15" s="8"/>
    </row>
    <row r="16" spans="1:7" x14ac:dyDescent="0.25">
      <c r="A16" s="13" t="s">
        <v>95</v>
      </c>
      <c r="C16" s="8"/>
    </row>
    <row r="17" spans="1:6" x14ac:dyDescent="0.25">
      <c r="C17" s="8"/>
    </row>
    <row r="18" spans="1:6" x14ac:dyDescent="0.25">
      <c r="A18" t="s">
        <v>100</v>
      </c>
      <c r="B18" s="8">
        <f>SUM(C18:F18)</f>
        <v>87.6</v>
      </c>
      <c r="C18" s="8"/>
      <c r="E18" s="8">
        <v>87.6</v>
      </c>
      <c r="F18" s="8"/>
    </row>
    <row r="19" spans="1:6" x14ac:dyDescent="0.25">
      <c r="A19" t="s">
        <v>140</v>
      </c>
      <c r="B19" s="8">
        <f>SUM(C19:F19)</f>
        <v>875</v>
      </c>
      <c r="C19" s="8">
        <v>875</v>
      </c>
    </row>
    <row r="22" spans="1:6" x14ac:dyDescent="0.25">
      <c r="B22" s="12">
        <f>SUM(C22:F22)</f>
        <v>962.6</v>
      </c>
      <c r="C22" s="12">
        <f>SUM(C18:C21)</f>
        <v>875</v>
      </c>
      <c r="D22" s="12">
        <f t="shared" ref="D22:F22" si="1">SUM(D18:D21)</f>
        <v>0</v>
      </c>
      <c r="E22" s="12">
        <f t="shared" si="1"/>
        <v>87.6</v>
      </c>
      <c r="F22" s="12">
        <f t="shared" si="1"/>
        <v>0</v>
      </c>
    </row>
    <row r="24" spans="1:6" ht="15.75" thickBot="1" x14ac:dyDescent="0.3">
      <c r="A24" t="s">
        <v>96</v>
      </c>
      <c r="B24" s="36">
        <f>SUM(C24:F24)</f>
        <v>-6577.4</v>
      </c>
      <c r="C24" s="36">
        <f>-C14+C22</f>
        <v>875</v>
      </c>
      <c r="D24" s="36">
        <f t="shared" ref="D24:F24" si="2">-D14+D22</f>
        <v>-7540</v>
      </c>
      <c r="E24" s="36">
        <f t="shared" si="2"/>
        <v>87.6</v>
      </c>
      <c r="F24" s="36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BB19-C464-4789-9A0B-90077FEB984C}">
  <dimension ref="A3:T40"/>
  <sheetViews>
    <sheetView topLeftCell="B1" workbookViewId="0">
      <selection activeCell="T21" sqref="T21"/>
    </sheetView>
  </sheetViews>
  <sheetFormatPr defaultRowHeight="15" x14ac:dyDescent="0.25"/>
  <cols>
    <col min="1" max="1" width="13.5703125" customWidth="1"/>
    <col min="2" max="2" width="25" customWidth="1"/>
    <col min="4" max="4" width="7.28515625" customWidth="1"/>
    <col min="5" max="5" width="7.7109375" customWidth="1"/>
    <col min="6" max="6" width="8.140625" customWidth="1"/>
    <col min="7" max="7" width="7.28515625" customWidth="1"/>
    <col min="8" max="8" width="7.85546875" customWidth="1"/>
    <col min="10" max="11" width="7.28515625" customWidth="1"/>
    <col min="12" max="12" width="7.7109375" customWidth="1"/>
    <col min="13" max="13" width="7.85546875" customWidth="1"/>
    <col min="14" max="14" width="7.5703125" customWidth="1"/>
    <col min="15" max="15" width="7.140625" customWidth="1"/>
    <col min="16" max="16" width="10.28515625" bestFit="1" customWidth="1"/>
    <col min="17" max="17" width="4.7109375" customWidth="1"/>
    <col min="19" max="19" width="4.7109375" customWidth="1"/>
  </cols>
  <sheetData>
    <row r="3" spans="1:20" x14ac:dyDescent="0.25">
      <c r="B3" t="s">
        <v>0</v>
      </c>
    </row>
    <row r="5" spans="1:20" x14ac:dyDescent="0.25">
      <c r="B5" t="s">
        <v>21</v>
      </c>
      <c r="F5" s="21"/>
      <c r="P5" s="41">
        <v>43531</v>
      </c>
    </row>
    <row r="6" spans="1:20" x14ac:dyDescent="0.25">
      <c r="D6" s="22" t="s">
        <v>105</v>
      </c>
      <c r="E6" s="22" t="s">
        <v>105</v>
      </c>
      <c r="F6" s="22" t="s">
        <v>105</v>
      </c>
      <c r="G6" s="22" t="s">
        <v>105</v>
      </c>
      <c r="H6" s="22" t="s">
        <v>105</v>
      </c>
      <c r="I6" s="22" t="s">
        <v>105</v>
      </c>
      <c r="J6" s="22" t="s">
        <v>105</v>
      </c>
      <c r="K6" s="22" t="s">
        <v>105</v>
      </c>
      <c r="L6" s="22" t="s">
        <v>105</v>
      </c>
      <c r="M6" s="22" t="s">
        <v>105</v>
      </c>
      <c r="N6" s="22" t="s">
        <v>107</v>
      </c>
      <c r="O6" s="22" t="s">
        <v>107</v>
      </c>
    </row>
    <row r="7" spans="1:20" x14ac:dyDescent="0.25">
      <c r="C7" s="54" t="s">
        <v>22</v>
      </c>
      <c r="D7" s="22" t="s">
        <v>23</v>
      </c>
      <c r="E7" s="22" t="s">
        <v>24</v>
      </c>
      <c r="F7" s="22" t="s">
        <v>25</v>
      </c>
      <c r="G7" s="22" t="s">
        <v>26</v>
      </c>
      <c r="H7" s="22" t="s">
        <v>27</v>
      </c>
      <c r="I7" s="22" t="s">
        <v>28</v>
      </c>
      <c r="J7" s="22" t="s">
        <v>29</v>
      </c>
      <c r="K7" s="22" t="s">
        <v>30</v>
      </c>
      <c r="L7" s="22" t="s">
        <v>31</v>
      </c>
      <c r="M7" s="22" t="s">
        <v>32</v>
      </c>
      <c r="N7" s="22" t="s">
        <v>33</v>
      </c>
      <c r="O7" s="22" t="s">
        <v>34</v>
      </c>
      <c r="P7" s="27" t="s">
        <v>71</v>
      </c>
      <c r="R7" t="s">
        <v>35</v>
      </c>
    </row>
    <row r="8" spans="1:20" x14ac:dyDescent="0.25">
      <c r="C8" s="53" t="s">
        <v>36</v>
      </c>
      <c r="P8" s="27" t="s">
        <v>72</v>
      </c>
    </row>
    <row r="9" spans="1:20" x14ac:dyDescent="0.25">
      <c r="C9" s="53" t="s">
        <v>37</v>
      </c>
      <c r="P9" s="27" t="s">
        <v>37</v>
      </c>
      <c r="Q9" s="22"/>
      <c r="R9" s="22" t="s">
        <v>37</v>
      </c>
    </row>
    <row r="10" spans="1:20" x14ac:dyDescent="0.25">
      <c r="A10" t="s">
        <v>38</v>
      </c>
      <c r="C10" s="23"/>
      <c r="P10" s="28"/>
      <c r="R10" s="8"/>
    </row>
    <row r="11" spans="1:20" x14ac:dyDescent="0.25">
      <c r="A11" t="s">
        <v>98</v>
      </c>
      <c r="B11" t="s">
        <v>39</v>
      </c>
      <c r="C11" s="23">
        <v>1000</v>
      </c>
      <c r="K11" s="8">
        <v>1000</v>
      </c>
      <c r="M11" s="8"/>
      <c r="N11" s="8"/>
      <c r="P11" s="28">
        <f>SUM(D11:O11)</f>
        <v>1000</v>
      </c>
      <c r="R11" s="8">
        <f t="shared" ref="R11:R34" si="0">C11-P11</f>
        <v>0</v>
      </c>
      <c r="T11" t="s">
        <v>40</v>
      </c>
    </row>
    <row r="12" spans="1:20" x14ac:dyDescent="0.25">
      <c r="B12" t="s">
        <v>41</v>
      </c>
      <c r="C12" s="23">
        <v>1000</v>
      </c>
      <c r="K12" s="8"/>
      <c r="M12" s="8">
        <v>666</v>
      </c>
      <c r="N12" s="66">
        <v>295</v>
      </c>
      <c r="P12" s="28">
        <f t="shared" ref="P12:P33" si="1">SUM(D12:O12)</f>
        <v>961</v>
      </c>
      <c r="R12" s="8">
        <f t="shared" si="0"/>
        <v>39</v>
      </c>
      <c r="T12" t="s">
        <v>42</v>
      </c>
    </row>
    <row r="13" spans="1:20" x14ac:dyDescent="0.25">
      <c r="B13" t="s">
        <v>43</v>
      </c>
      <c r="C13" s="23">
        <v>150</v>
      </c>
      <c r="K13" s="8">
        <v>100</v>
      </c>
      <c r="P13" s="28">
        <f t="shared" si="1"/>
        <v>100</v>
      </c>
      <c r="R13" s="8">
        <f t="shared" si="0"/>
        <v>50</v>
      </c>
      <c r="T13" t="s">
        <v>44</v>
      </c>
    </row>
    <row r="14" spans="1:20" x14ac:dyDescent="0.25">
      <c r="B14" t="s">
        <v>45</v>
      </c>
      <c r="C14" s="23">
        <v>0</v>
      </c>
      <c r="K14" s="8"/>
      <c r="P14" s="28">
        <f t="shared" si="1"/>
        <v>0</v>
      </c>
      <c r="R14" s="8">
        <v>0</v>
      </c>
    </row>
    <row r="15" spans="1:20" x14ac:dyDescent="0.25">
      <c r="B15" t="s">
        <v>46</v>
      </c>
      <c r="C15" s="23">
        <v>450</v>
      </c>
      <c r="K15" s="8"/>
      <c r="P15" s="28">
        <f t="shared" si="1"/>
        <v>0</v>
      </c>
      <c r="R15" s="8">
        <f t="shared" si="0"/>
        <v>450</v>
      </c>
    </row>
    <row r="16" spans="1:20" x14ac:dyDescent="0.25">
      <c r="B16" t="s">
        <v>111</v>
      </c>
      <c r="C16" s="23">
        <v>1000</v>
      </c>
      <c r="K16" s="8"/>
      <c r="L16" s="8"/>
      <c r="P16" s="28">
        <f t="shared" si="1"/>
        <v>0</v>
      </c>
      <c r="R16" s="8">
        <f t="shared" si="0"/>
        <v>1000</v>
      </c>
    </row>
    <row r="17" spans="1:20" x14ac:dyDescent="0.25">
      <c r="B17" t="s">
        <v>47</v>
      </c>
      <c r="C17" s="23">
        <v>500</v>
      </c>
      <c r="K17" s="8"/>
      <c r="L17" s="8"/>
      <c r="P17" s="28">
        <f t="shared" si="1"/>
        <v>0</v>
      </c>
      <c r="R17" s="8">
        <f t="shared" si="0"/>
        <v>500</v>
      </c>
    </row>
    <row r="18" spans="1:20" x14ac:dyDescent="0.25">
      <c r="B18" t="s">
        <v>48</v>
      </c>
      <c r="C18" s="23">
        <v>700</v>
      </c>
      <c r="F18" s="8">
        <v>795</v>
      </c>
      <c r="M18" s="8"/>
      <c r="P18" s="28">
        <f t="shared" si="1"/>
        <v>795</v>
      </c>
      <c r="R18" s="8">
        <f t="shared" si="0"/>
        <v>-95</v>
      </c>
    </row>
    <row r="19" spans="1:20" x14ac:dyDescent="0.25">
      <c r="B19" t="s">
        <v>49</v>
      </c>
      <c r="C19" s="23">
        <v>2200</v>
      </c>
      <c r="F19" s="8">
        <v>493.8</v>
      </c>
      <c r="I19">
        <v>996.42</v>
      </c>
      <c r="P19" s="37">
        <f t="shared" si="1"/>
        <v>1490.22</v>
      </c>
      <c r="R19" s="8">
        <f t="shared" si="0"/>
        <v>709.78</v>
      </c>
    </row>
    <row r="20" spans="1:20" x14ac:dyDescent="0.25">
      <c r="B20" t="s">
        <v>50</v>
      </c>
      <c r="C20" s="23">
        <v>150</v>
      </c>
      <c r="D20" s="8">
        <v>31.4</v>
      </c>
      <c r="H20">
        <v>32.74</v>
      </c>
      <c r="K20">
        <v>32.74</v>
      </c>
      <c r="N20" s="64">
        <v>39.29</v>
      </c>
      <c r="P20" s="37">
        <f t="shared" si="1"/>
        <v>136.16999999999999</v>
      </c>
      <c r="R20" s="8">
        <f t="shared" si="0"/>
        <v>13.830000000000013</v>
      </c>
    </row>
    <row r="21" spans="1:20" ht="15.75" thickBot="1" x14ac:dyDescent="0.3">
      <c r="B21" s="24" t="s">
        <v>51</v>
      </c>
      <c r="C21" s="55">
        <f>SUM(C10:C20)</f>
        <v>7150</v>
      </c>
      <c r="D21" s="67">
        <f t="shared" ref="D21:R21" si="2">SUM(D10:D20)</f>
        <v>31.4</v>
      </c>
      <c r="E21" s="55">
        <f t="shared" si="2"/>
        <v>0</v>
      </c>
      <c r="F21" s="67">
        <f t="shared" si="2"/>
        <v>1288.8</v>
      </c>
      <c r="G21" s="55">
        <f t="shared" si="2"/>
        <v>0</v>
      </c>
      <c r="H21" s="55">
        <f t="shared" si="2"/>
        <v>32.74</v>
      </c>
      <c r="I21" s="55">
        <f t="shared" si="2"/>
        <v>996.42</v>
      </c>
      <c r="J21" s="55">
        <f t="shared" si="2"/>
        <v>0</v>
      </c>
      <c r="K21" s="67">
        <f t="shared" si="2"/>
        <v>1132.74</v>
      </c>
      <c r="L21" s="55">
        <f t="shared" si="2"/>
        <v>0</v>
      </c>
      <c r="M21" s="67">
        <f t="shared" si="2"/>
        <v>666</v>
      </c>
      <c r="N21" s="65">
        <f t="shared" si="2"/>
        <v>334.29</v>
      </c>
      <c r="O21" s="55">
        <f t="shared" si="2"/>
        <v>0</v>
      </c>
      <c r="P21" s="56">
        <f t="shared" si="2"/>
        <v>4482.3900000000003</v>
      </c>
      <c r="Q21" s="13"/>
      <c r="R21" s="57">
        <f t="shared" si="2"/>
        <v>2667.6099999999997</v>
      </c>
    </row>
    <row r="22" spans="1:20" x14ac:dyDescent="0.25">
      <c r="A22" t="s">
        <v>52</v>
      </c>
      <c r="B22" t="s">
        <v>53</v>
      </c>
      <c r="C22" s="23">
        <v>300</v>
      </c>
      <c r="F22" s="8">
        <v>180</v>
      </c>
      <c r="J22" s="8">
        <v>273.60000000000002</v>
      </c>
      <c r="P22" s="37">
        <f t="shared" si="1"/>
        <v>453.6</v>
      </c>
      <c r="R22" s="8">
        <f t="shared" si="0"/>
        <v>-153.60000000000002</v>
      </c>
    </row>
    <row r="23" spans="1:20" x14ac:dyDescent="0.25">
      <c r="B23" t="s">
        <v>54</v>
      </c>
      <c r="C23" s="23">
        <v>4821</v>
      </c>
      <c r="D23">
        <v>397.94</v>
      </c>
      <c r="E23" s="8">
        <v>405.9</v>
      </c>
      <c r="F23" s="8">
        <v>405.9</v>
      </c>
      <c r="G23" s="8">
        <v>405.9</v>
      </c>
      <c r="I23" s="8">
        <v>811.8</v>
      </c>
      <c r="J23" s="8">
        <v>405.9</v>
      </c>
      <c r="K23" s="8">
        <v>405.9</v>
      </c>
      <c r="L23" s="8">
        <v>405.9</v>
      </c>
      <c r="M23" s="8">
        <v>405.9</v>
      </c>
      <c r="N23" s="66">
        <v>405.9</v>
      </c>
      <c r="P23" s="37">
        <f>SUM(D23:O23)</f>
        <v>4456.9399999999996</v>
      </c>
      <c r="R23" s="8">
        <f t="shared" si="0"/>
        <v>364.0600000000004</v>
      </c>
      <c r="T23" t="s">
        <v>55</v>
      </c>
    </row>
    <row r="24" spans="1:20" x14ac:dyDescent="0.25">
      <c r="B24" t="s">
        <v>56</v>
      </c>
      <c r="C24" s="23">
        <v>1100</v>
      </c>
      <c r="E24" s="8">
        <v>905</v>
      </c>
      <c r="N24" s="64"/>
      <c r="P24" s="28">
        <f t="shared" si="1"/>
        <v>905</v>
      </c>
      <c r="R24" s="8">
        <f t="shared" si="0"/>
        <v>195</v>
      </c>
      <c r="T24" t="s">
        <v>57</v>
      </c>
    </row>
    <row r="25" spans="1:20" x14ac:dyDescent="0.25">
      <c r="B25" t="s">
        <v>58</v>
      </c>
      <c r="C25" s="23">
        <v>150</v>
      </c>
      <c r="D25" s="8">
        <v>55</v>
      </c>
      <c r="I25" s="8">
        <v>80</v>
      </c>
      <c r="J25" s="8">
        <v>35</v>
      </c>
      <c r="N25" s="64"/>
      <c r="P25" s="28">
        <f t="shared" si="1"/>
        <v>170</v>
      </c>
      <c r="R25" s="8">
        <f t="shared" si="0"/>
        <v>-20</v>
      </c>
    </row>
    <row r="26" spans="1:20" x14ac:dyDescent="0.25">
      <c r="B26" t="s">
        <v>59</v>
      </c>
      <c r="C26" s="23">
        <v>300</v>
      </c>
      <c r="I26" s="8">
        <v>40</v>
      </c>
      <c r="N26" s="64"/>
      <c r="P26" s="28">
        <f t="shared" si="1"/>
        <v>40</v>
      </c>
      <c r="R26" s="8">
        <f t="shared" si="0"/>
        <v>260</v>
      </c>
    </row>
    <row r="27" spans="1:20" x14ac:dyDescent="0.25">
      <c r="B27" t="s">
        <v>60</v>
      </c>
      <c r="C27" s="23">
        <v>100</v>
      </c>
      <c r="F27">
        <v>29.12</v>
      </c>
      <c r="L27" s="8">
        <v>20.7</v>
      </c>
      <c r="N27" s="64"/>
      <c r="P27" s="37">
        <f t="shared" si="1"/>
        <v>49.82</v>
      </c>
      <c r="R27" s="8">
        <f t="shared" si="0"/>
        <v>50.18</v>
      </c>
    </row>
    <row r="28" spans="1:20" x14ac:dyDescent="0.25">
      <c r="B28" t="s">
        <v>61</v>
      </c>
      <c r="C28" s="23">
        <v>500</v>
      </c>
      <c r="D28" s="8">
        <v>40.4</v>
      </c>
      <c r="E28">
        <v>107.4</v>
      </c>
      <c r="F28">
        <v>126.65</v>
      </c>
      <c r="G28" s="8">
        <v>20.8</v>
      </c>
      <c r="I28" s="8">
        <v>36.799999999999997</v>
      </c>
      <c r="J28">
        <v>84.39</v>
      </c>
      <c r="K28">
        <v>24.89</v>
      </c>
      <c r="L28">
        <v>20.59</v>
      </c>
      <c r="M28" s="8">
        <v>18.399999999999999</v>
      </c>
      <c r="N28" s="66">
        <v>18.399999999999999</v>
      </c>
      <c r="P28" s="37">
        <f>SUM(D28:O28)</f>
        <v>498.71999999999997</v>
      </c>
      <c r="R28" s="8">
        <f t="shared" si="0"/>
        <v>1.2800000000000296</v>
      </c>
    </row>
    <row r="29" spans="1:20" x14ac:dyDescent="0.25">
      <c r="B29" t="s">
        <v>62</v>
      </c>
      <c r="C29" s="23">
        <v>350</v>
      </c>
      <c r="E29" s="8">
        <v>180</v>
      </c>
      <c r="N29" s="64"/>
      <c r="P29" s="37">
        <f t="shared" si="1"/>
        <v>180</v>
      </c>
      <c r="R29" s="8">
        <f t="shared" si="0"/>
        <v>170</v>
      </c>
    </row>
    <row r="30" spans="1:20" x14ac:dyDescent="0.25">
      <c r="B30" t="s">
        <v>63</v>
      </c>
      <c r="C30" s="23">
        <v>100</v>
      </c>
      <c r="D30">
        <v>95.88</v>
      </c>
      <c r="E30" s="8"/>
      <c r="G30">
        <v>228.75</v>
      </c>
      <c r="P30" s="37">
        <f t="shared" si="1"/>
        <v>324.63</v>
      </c>
      <c r="R30" s="8">
        <f t="shared" si="0"/>
        <v>-224.63</v>
      </c>
    </row>
    <row r="31" spans="1:20" x14ac:dyDescent="0.25">
      <c r="B31" t="s">
        <v>64</v>
      </c>
      <c r="C31" s="23">
        <v>400</v>
      </c>
      <c r="E31" s="8"/>
      <c r="P31" s="37">
        <f t="shared" si="1"/>
        <v>0</v>
      </c>
      <c r="R31" s="8">
        <f t="shared" si="0"/>
        <v>400</v>
      </c>
    </row>
    <row r="32" spans="1:20" x14ac:dyDescent="0.25">
      <c r="B32" t="s">
        <v>65</v>
      </c>
      <c r="C32" s="23">
        <v>0</v>
      </c>
      <c r="E32" s="8"/>
      <c r="L32" s="8"/>
      <c r="P32" s="37">
        <f t="shared" si="1"/>
        <v>0</v>
      </c>
      <c r="R32" s="8">
        <f t="shared" si="0"/>
        <v>0</v>
      </c>
    </row>
    <row r="33" spans="2:18" x14ac:dyDescent="0.25">
      <c r="B33" t="s">
        <v>66</v>
      </c>
      <c r="C33" s="23">
        <v>2630</v>
      </c>
      <c r="E33" s="8">
        <v>1315</v>
      </c>
      <c r="K33" s="8">
        <v>1315.22</v>
      </c>
      <c r="N33" s="64"/>
      <c r="P33" s="37">
        <f t="shared" si="1"/>
        <v>2630.2200000000003</v>
      </c>
      <c r="R33" s="8">
        <f t="shared" si="0"/>
        <v>-0.22000000000025466</v>
      </c>
    </row>
    <row r="34" spans="2:18" ht="15.75" thickBot="1" x14ac:dyDescent="0.3">
      <c r="B34" s="24" t="s">
        <v>51</v>
      </c>
      <c r="C34" s="55">
        <f>SUM(C22:C33)</f>
        <v>10751</v>
      </c>
      <c r="D34" s="55">
        <f t="shared" ref="D34:P34" si="3">SUM(D22:D33)</f>
        <v>589.22</v>
      </c>
      <c r="E34" s="55">
        <f t="shared" si="3"/>
        <v>2913.3</v>
      </c>
      <c r="F34" s="55">
        <f t="shared" si="3"/>
        <v>741.67</v>
      </c>
      <c r="G34" s="55">
        <f t="shared" si="3"/>
        <v>655.45</v>
      </c>
      <c r="H34" s="55">
        <f t="shared" si="3"/>
        <v>0</v>
      </c>
      <c r="I34" s="55">
        <f t="shared" si="3"/>
        <v>968.59999999999991</v>
      </c>
      <c r="J34" s="55">
        <f t="shared" si="3"/>
        <v>798.89</v>
      </c>
      <c r="K34" s="55">
        <f t="shared" si="3"/>
        <v>1746.01</v>
      </c>
      <c r="L34" s="55">
        <f t="shared" si="3"/>
        <v>447.18999999999994</v>
      </c>
      <c r="M34" s="55">
        <f t="shared" si="3"/>
        <v>424.29999999999995</v>
      </c>
      <c r="N34" s="65">
        <f t="shared" si="3"/>
        <v>424.29999999999995</v>
      </c>
      <c r="O34" s="55">
        <f t="shared" si="3"/>
        <v>0</v>
      </c>
      <c r="P34" s="59">
        <f t="shared" si="3"/>
        <v>9708.93</v>
      </c>
      <c r="R34" s="58">
        <f t="shared" si="0"/>
        <v>1042.0699999999997</v>
      </c>
    </row>
    <row r="35" spans="2:18" ht="15.75" thickBot="1" x14ac:dyDescent="0.3">
      <c r="C35" s="23"/>
      <c r="N35" s="64"/>
      <c r="P35" s="7"/>
      <c r="R35" s="8"/>
    </row>
    <row r="36" spans="2:18" ht="15.75" thickBot="1" x14ac:dyDescent="0.3">
      <c r="B36" s="13" t="s">
        <v>68</v>
      </c>
      <c r="C36" s="60">
        <f>C21+C34</f>
        <v>17901</v>
      </c>
      <c r="D36" s="61">
        <f t="shared" ref="D36:O36" si="4">D21+D34</f>
        <v>620.62</v>
      </c>
      <c r="E36" s="61">
        <f t="shared" si="4"/>
        <v>2913.3</v>
      </c>
      <c r="F36" s="61">
        <f t="shared" si="4"/>
        <v>2030.4699999999998</v>
      </c>
      <c r="G36" s="61">
        <f t="shared" si="4"/>
        <v>655.45</v>
      </c>
      <c r="H36" s="61">
        <f t="shared" si="4"/>
        <v>32.74</v>
      </c>
      <c r="I36" s="61">
        <f t="shared" si="4"/>
        <v>1965.02</v>
      </c>
      <c r="J36" s="61">
        <f t="shared" si="4"/>
        <v>798.89</v>
      </c>
      <c r="K36" s="61">
        <f t="shared" si="4"/>
        <v>2878.75</v>
      </c>
      <c r="L36" s="61">
        <f t="shared" si="4"/>
        <v>447.18999999999994</v>
      </c>
      <c r="M36" s="61">
        <f t="shared" si="4"/>
        <v>1090.3</v>
      </c>
      <c r="N36" s="87">
        <f t="shared" si="4"/>
        <v>758.58999999999992</v>
      </c>
      <c r="O36" s="61">
        <f t="shared" si="4"/>
        <v>0</v>
      </c>
      <c r="P36" s="62">
        <f>P21+P34</f>
        <v>14191.32</v>
      </c>
      <c r="Q36" s="13"/>
      <c r="R36" s="63">
        <f t="shared" ref="R36" si="5">R21+R34</f>
        <v>3709.6799999999994</v>
      </c>
    </row>
    <row r="38" spans="2:18" x14ac:dyDescent="0.25">
      <c r="C38" s="25" t="s">
        <v>69</v>
      </c>
      <c r="D38" s="26">
        <f>SUM(D36:O36)</f>
        <v>14191.319999999998</v>
      </c>
    </row>
    <row r="40" spans="2:18" x14ac:dyDescent="0.25">
      <c r="B40" s="42" t="s">
        <v>73</v>
      </c>
      <c r="C40" s="4" t="s">
        <v>70</v>
      </c>
      <c r="D40" s="43">
        <f>C36-D38</f>
        <v>3709.6800000000021</v>
      </c>
      <c r="E40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1A14-AAD9-4109-956D-C1CE64878C0B}">
  <dimension ref="A1:G13"/>
  <sheetViews>
    <sheetView tabSelected="1" workbookViewId="0">
      <selection activeCell="C17" sqref="C17"/>
    </sheetView>
  </sheetViews>
  <sheetFormatPr defaultRowHeight="15" x14ac:dyDescent="0.25"/>
  <cols>
    <col min="1" max="1" width="10.7109375" customWidth="1"/>
    <col min="4" max="4" width="9.28515625" customWidth="1"/>
    <col min="7" max="7" width="14.85546875" customWidth="1"/>
  </cols>
  <sheetData>
    <row r="1" spans="1:7" ht="21" x14ac:dyDescent="0.35">
      <c r="A1" s="1" t="s">
        <v>0</v>
      </c>
      <c r="G1" s="47">
        <v>43503</v>
      </c>
    </row>
    <row r="3" spans="1:7" x14ac:dyDescent="0.25">
      <c r="A3" s="13" t="s">
        <v>143</v>
      </c>
    </row>
    <row r="5" spans="1:7" x14ac:dyDescent="0.25">
      <c r="A5" s="13" t="s">
        <v>104</v>
      </c>
      <c r="D5" s="33">
        <v>43531</v>
      </c>
    </row>
    <row r="7" spans="1:7" x14ac:dyDescent="0.25">
      <c r="D7" s="22" t="s">
        <v>137</v>
      </c>
    </row>
    <row r="9" spans="1:7" x14ac:dyDescent="0.25">
      <c r="A9" t="s">
        <v>67</v>
      </c>
      <c r="B9" t="s">
        <v>102</v>
      </c>
      <c r="D9" s="8">
        <v>3960</v>
      </c>
    </row>
    <row r="10" spans="1:7" x14ac:dyDescent="0.25">
      <c r="A10" t="s">
        <v>67</v>
      </c>
      <c r="B10" t="s">
        <v>103</v>
      </c>
      <c r="D10" s="8">
        <v>5340</v>
      </c>
    </row>
    <row r="11" spans="1:7" x14ac:dyDescent="0.25">
      <c r="A11" t="s">
        <v>144</v>
      </c>
      <c r="B11" t="s">
        <v>145</v>
      </c>
      <c r="D11" s="8">
        <v>6960</v>
      </c>
    </row>
    <row r="13" spans="1:7" x14ac:dyDescent="0.25">
      <c r="D13" s="12">
        <f>SUM(D9:D12)</f>
        <v>16260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28 FEB 19 BANK REC</vt:lpstr>
      <vt:lpstr>bank balance allocation</vt:lpstr>
      <vt:lpstr>earmarked  funds budget</vt:lpstr>
      <vt:lpstr>earmarked  inc &amp; exp</vt:lpstr>
      <vt:lpstr>Est- actual expenditure</vt:lpstr>
      <vt:lpstr>future earmarked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2019-03-07T18:10:01Z</cp:lastPrinted>
  <dcterms:created xsi:type="dcterms:W3CDTF">2018-10-03T11:01:34Z</dcterms:created>
  <dcterms:modified xsi:type="dcterms:W3CDTF">2019-03-18T16:01:01Z</dcterms:modified>
</cp:coreProperties>
</file>