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Tetsworth PC\Documents\Parish Council\Finance\2019-2020\2019-2020\"/>
    </mc:Choice>
  </mc:AlternateContent>
  <xr:revisionPtr revIDLastSave="0" documentId="13_ncr:1_{DC182C52-6127-4F26-A04A-633DF7FBE9AF}" xr6:coauthVersionLast="45" xr6:coauthVersionMax="45" xr10:uidLastSave="{00000000-0000-0000-0000-000000000000}"/>
  <bookViews>
    <workbookView xWindow="-120" yWindow="-120" windowWidth="20730" windowHeight="11160" xr2:uid="{F79392CC-7F16-4328-995D-44929E9CF2EC}"/>
  </bookViews>
  <sheets>
    <sheet name="Expenditure Profile" sheetId="1" r:id="rId1"/>
    <sheet name="Expenditure Other" sheetId="2" r:id="rId2"/>
    <sheet name="Bank Reconcilliation"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4" i="1" l="1"/>
  <c r="N34" i="1"/>
  <c r="K34" i="1"/>
  <c r="J34" i="1"/>
  <c r="G34" i="1"/>
  <c r="F34" i="1"/>
  <c r="O33" i="1"/>
  <c r="N33" i="1"/>
  <c r="M33" i="1"/>
  <c r="L33" i="1"/>
  <c r="K33" i="1"/>
  <c r="J33" i="1"/>
  <c r="I33" i="1"/>
  <c r="H33" i="1"/>
  <c r="G33" i="1"/>
  <c r="F33" i="1"/>
  <c r="E33" i="1"/>
  <c r="D33" i="1"/>
  <c r="P33" i="1" s="1"/>
  <c r="Q33" i="1" s="1"/>
  <c r="Q31" i="1"/>
  <c r="P31" i="1"/>
  <c r="P30" i="1"/>
  <c r="Q30" i="1" s="1"/>
  <c r="Q29" i="1"/>
  <c r="P29" i="1"/>
  <c r="P28" i="1"/>
  <c r="Q28" i="1" s="1"/>
  <c r="Q27" i="1"/>
  <c r="P27" i="1"/>
  <c r="P26" i="1"/>
  <c r="Q26" i="1" s="1"/>
  <c r="Q25" i="1"/>
  <c r="P25" i="1"/>
  <c r="P24" i="1"/>
  <c r="Q24" i="1" s="1"/>
  <c r="Q23" i="1"/>
  <c r="P23" i="1"/>
  <c r="P22" i="1"/>
  <c r="Q22" i="1" s="1"/>
  <c r="Q21" i="1"/>
  <c r="P21" i="1"/>
  <c r="P20" i="1"/>
  <c r="Q20" i="1" s="1"/>
  <c r="Q19" i="1"/>
  <c r="P19" i="1"/>
  <c r="O18" i="1"/>
  <c r="N18" i="1"/>
  <c r="M18" i="1"/>
  <c r="M34" i="1" s="1"/>
  <c r="L18" i="1"/>
  <c r="L34" i="1" s="1"/>
  <c r="K18" i="1"/>
  <c r="J18" i="1"/>
  <c r="I18" i="1"/>
  <c r="I34" i="1" s="1"/>
  <c r="H18" i="1"/>
  <c r="H34" i="1" s="1"/>
  <c r="G18" i="1"/>
  <c r="F18" i="1"/>
  <c r="E18" i="1"/>
  <c r="E34" i="1" s="1"/>
  <c r="D18" i="1"/>
  <c r="D34" i="1" s="1"/>
  <c r="P34" i="1" s="1"/>
  <c r="Q34" i="1" s="1"/>
  <c r="Q17" i="1"/>
  <c r="P17" i="1"/>
  <c r="P16" i="1"/>
  <c r="Q16" i="1" s="1"/>
  <c r="Q15" i="1"/>
  <c r="P15" i="1"/>
  <c r="P14" i="1"/>
  <c r="Q14" i="1" s="1"/>
  <c r="Q13" i="1"/>
  <c r="P13" i="1"/>
  <c r="P12" i="1"/>
  <c r="Q12" i="1" s="1"/>
  <c r="Q11" i="1"/>
  <c r="P11" i="1"/>
  <c r="P10" i="1"/>
  <c r="Q10" i="1" s="1"/>
  <c r="Q9" i="1"/>
  <c r="P9" i="1"/>
  <c r="P8" i="1"/>
  <c r="Q8" i="1" s="1"/>
  <c r="Q7" i="1"/>
  <c r="P7" i="1"/>
  <c r="J15" i="2"/>
  <c r="J13" i="2"/>
  <c r="I13" i="2"/>
  <c r="J12" i="2"/>
  <c r="I12" i="2"/>
  <c r="J5" i="2"/>
  <c r="I5" i="2"/>
  <c r="E42" i="3"/>
  <c r="E40" i="3"/>
  <c r="E36" i="3"/>
  <c r="E30" i="3"/>
  <c r="E25" i="3"/>
  <c r="E26" i="3" s="1"/>
  <c r="E17" i="3"/>
  <c r="E31" i="3" s="1"/>
  <c r="E37" i="3" s="1"/>
  <c r="P18" i="1" l="1"/>
  <c r="Q18" i="1" s="1"/>
  <c r="E41" i="3"/>
  <c r="E44" i="3" s="1"/>
</calcChain>
</file>

<file path=xl/sharedStrings.xml><?xml version="1.0" encoding="utf-8"?>
<sst xmlns="http://schemas.openxmlformats.org/spreadsheetml/2006/main" count="100" uniqueCount="95">
  <si>
    <t xml:space="preserve">Tetsworth Parish Council </t>
  </si>
  <si>
    <t>Estimate of Expenditure year ending 31st March 2020</t>
  </si>
  <si>
    <t>2019/20</t>
  </si>
  <si>
    <t>BUDGET</t>
  </si>
  <si>
    <t>APRIL</t>
  </si>
  <si>
    <t>MAY</t>
  </si>
  <si>
    <t>JUNE</t>
  </si>
  <si>
    <t>JULY</t>
  </si>
  <si>
    <t>AUG</t>
  </si>
  <si>
    <t>SEPT</t>
  </si>
  <si>
    <t>OCT</t>
  </si>
  <si>
    <t>NOV</t>
  </si>
  <si>
    <t>DEC</t>
  </si>
  <si>
    <t>JAN</t>
  </si>
  <si>
    <t>FEB</t>
  </si>
  <si>
    <t>MAR</t>
  </si>
  <si>
    <t>Actual to</t>
  </si>
  <si>
    <t>Variance</t>
  </si>
  <si>
    <t>To proof</t>
  </si>
  <si>
    <t>£</t>
  </si>
  <si>
    <t>S137</t>
  </si>
  <si>
    <t>Donations S137</t>
  </si>
  <si>
    <t>Repairs and</t>
  </si>
  <si>
    <t>Village green maintenance</t>
  </si>
  <si>
    <t xml:space="preserve"> </t>
  </si>
  <si>
    <t xml:space="preserve"> Maintenance</t>
  </si>
  <si>
    <t>tree maintenance</t>
  </si>
  <si>
    <t>War memorial maintenance</t>
  </si>
  <si>
    <t>Forest School</t>
  </si>
  <si>
    <t>Enhancement of village</t>
  </si>
  <si>
    <t>PATCH</t>
  </si>
  <si>
    <t>Skate park</t>
  </si>
  <si>
    <t>Contractor Maintenance</t>
  </si>
  <si>
    <t>Grass cutting</t>
  </si>
  <si>
    <t>Dog bins</t>
  </si>
  <si>
    <t>Total</t>
  </si>
  <si>
    <t>Fixed</t>
  </si>
  <si>
    <t>Auditors</t>
  </si>
  <si>
    <t>Clerk Salary</t>
  </si>
  <si>
    <t>Insurance</t>
  </si>
  <si>
    <t>Subscriptions</t>
  </si>
  <si>
    <t>Training</t>
  </si>
  <si>
    <t>Travel</t>
  </si>
  <si>
    <t>Office</t>
  </si>
  <si>
    <t>Village hall rental</t>
  </si>
  <si>
    <t>website and quickbooks</t>
  </si>
  <si>
    <t>Professional legal fees</t>
  </si>
  <si>
    <t>Election set aside</t>
  </si>
  <si>
    <t>PWLB repayment</t>
  </si>
  <si>
    <t>GRAND TOTAL</t>
  </si>
  <si>
    <t>Note Adjustment to Clerk Salary from April to Sept to reflect error in documentation - Clerk Salary on previous Exp.Profiles did not reflect PATCH/Office or Travel payments and in May did not include a Tax payment. OFFICE/PATCH and TRAVEL have now be corrected accordingly to this point. It should also be noted that an error in Subscription payment in April has also been rectified as no record of a payment of £55 could be found in the accounts. This was thus removed.</t>
  </si>
  <si>
    <t>Earmarked funds budget</t>
  </si>
  <si>
    <t>Opening balance</t>
  </si>
  <si>
    <t>INCOME</t>
  </si>
  <si>
    <t>EXPENDITURE</t>
  </si>
  <si>
    <t>VAT</t>
  </si>
  <si>
    <t>Over/under spend excl VAT</t>
  </si>
  <si>
    <t xml:space="preserve"> Closing Balance to carry over</t>
  </si>
  <si>
    <t>Play Area/Skate Ramp</t>
  </si>
  <si>
    <t>External budgets</t>
  </si>
  <si>
    <t>Planning appeal</t>
  </si>
  <si>
    <t>TSSC insurance</t>
  </si>
  <si>
    <t>Neighbourhood Plan</t>
  </si>
  <si>
    <t>(TSSC to pay back their £888.09 insurance in monthly installments  x 12 )</t>
  </si>
  <si>
    <t>1 off payment of £74.09 - Now owe 11 x £74.00 additional Payment of £87.60  owed from last term as per audit is now Paid.</t>
  </si>
  <si>
    <t>Bank Reconciliation to 1st January 2020</t>
  </si>
  <si>
    <t>Opening Balance as at 1st Dec</t>
  </si>
  <si>
    <t>Cheques/payments cleared since previous meeting</t>
  </si>
  <si>
    <t>H.Croxford</t>
  </si>
  <si>
    <t>HMRC</t>
  </si>
  <si>
    <t>Total expenditure</t>
  </si>
  <si>
    <t>Receipts since previous meeting</t>
  </si>
  <si>
    <t>TSSC</t>
  </si>
  <si>
    <t>Total income this month</t>
  </si>
  <si>
    <t>Bank statement</t>
  </si>
  <si>
    <t>Total uncleared</t>
  </si>
  <si>
    <t>Cheques/payments to be made</t>
  </si>
  <si>
    <t>Sub total</t>
  </si>
  <si>
    <t>TOTAL</t>
  </si>
  <si>
    <t>Cash Book</t>
  </si>
  <si>
    <t>Add: Receipts during period</t>
  </si>
  <si>
    <t>Less: Payments during period</t>
  </si>
  <si>
    <t>Earmarked Funds</t>
  </si>
  <si>
    <t>Play Area</t>
  </si>
  <si>
    <t>Travellers Appeal</t>
  </si>
  <si>
    <t>Fund now empty and final costs covered by contingency funds.</t>
  </si>
  <si>
    <t>NP</t>
  </si>
  <si>
    <t>Assuming VAT recovery</t>
  </si>
  <si>
    <t>Moore</t>
  </si>
  <si>
    <t>Computer Assist/Wiserve</t>
  </si>
  <si>
    <t>Wayleave SSE</t>
  </si>
  <si>
    <t>Balance as at date 30/01</t>
  </si>
  <si>
    <t>Opening balance as at 1st Jan 2020</t>
  </si>
  <si>
    <t>Closing balance as per Cash book 30/01/2020</t>
  </si>
  <si>
    <t>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</si>
</sst>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b/>
      <sz val="11"/>
      <color theme="1"/>
      <name val="Calibri"/>
      <family val="2"/>
      <scheme val="minor"/>
    </font>
    <font>
      <b/>
      <sz val="11"/>
      <color rgb="FFFF0000"/>
      <name val="Calibri"/>
      <family val="2"/>
      <scheme val="minor"/>
    </font>
    <font>
      <b/>
      <u/>
      <sz val="11"/>
      <color rgb="FF0070C0"/>
      <name val="Calibri"/>
      <family val="2"/>
      <scheme val="minor"/>
    </font>
    <font>
      <b/>
      <u/>
      <sz val="16"/>
      <name val="Calibri"/>
      <family val="2"/>
      <scheme val="minor"/>
    </font>
    <font>
      <u/>
      <sz val="16"/>
      <color rgb="FF0070C0"/>
      <name val="Calibri"/>
      <family val="2"/>
      <scheme val="minor"/>
    </font>
    <font>
      <sz val="16"/>
      <color theme="1"/>
      <name val="Calibri"/>
      <family val="2"/>
      <scheme val="minor"/>
    </font>
    <font>
      <b/>
      <i/>
      <sz val="11"/>
      <color rgb="FFFF0000"/>
      <name val="Calibri"/>
      <family val="2"/>
      <scheme val="minor"/>
    </font>
    <font>
      <sz val="11"/>
      <name val="Calibri"/>
      <family val="2"/>
      <scheme val="minor"/>
    </font>
    <font>
      <i/>
      <sz val="11"/>
      <color theme="1"/>
      <name val="Calibri"/>
      <family val="2"/>
      <scheme val="minor"/>
    </font>
    <font>
      <u/>
      <sz val="11"/>
      <color theme="1"/>
      <name val="Calibri"/>
      <family val="2"/>
      <scheme val="minor"/>
    </font>
    <font>
      <sz val="8"/>
      <color theme="1"/>
      <name val="Calibri"/>
      <family val="2"/>
      <scheme val="minor"/>
    </font>
    <font>
      <b/>
      <sz val="8"/>
      <color theme="1"/>
      <name val="Calibri"/>
      <family val="2"/>
      <scheme val="minor"/>
    </font>
    <font>
      <b/>
      <sz val="8"/>
      <color rgb="FFFF0000"/>
      <name val="Calibri"/>
      <family val="2"/>
      <scheme val="minor"/>
    </font>
    <font>
      <b/>
      <sz val="8"/>
      <color rgb="FF00B050"/>
      <name val="Calibri"/>
      <family val="2"/>
      <scheme val="minor"/>
    </font>
    <font>
      <b/>
      <sz val="8"/>
      <color rgb="FF0070C0"/>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40">
    <xf numFmtId="0" fontId="0" fillId="0" borderId="0" xfId="0"/>
    <xf numFmtId="164" fontId="0" fillId="0" borderId="0" xfId="0" applyNumberFormat="1"/>
    <xf numFmtId="164" fontId="0" fillId="0" borderId="0" xfId="0" applyNumberFormat="1" applyAlignment="1">
      <alignment wrapText="1"/>
    </xf>
    <xf numFmtId="0" fontId="1" fillId="0" borderId="0" xfId="0" applyFont="1"/>
    <xf numFmtId="164" fontId="2" fillId="0" borderId="0" xfId="0" applyNumberFormat="1" applyFont="1"/>
    <xf numFmtId="0" fontId="2" fillId="0" borderId="0" xfId="0" applyFont="1"/>
    <xf numFmtId="164" fontId="1" fillId="0" borderId="0" xfId="0" applyNumberFormat="1" applyFont="1"/>
    <xf numFmtId="0" fontId="3" fillId="0" borderId="0" xfId="0" applyFont="1"/>
    <xf numFmtId="14" fontId="4" fillId="0" borderId="0" xfId="0" applyNumberFormat="1" applyFont="1"/>
    <xf numFmtId="164" fontId="5" fillId="0" borderId="0" xfId="0" applyNumberFormat="1" applyFont="1"/>
    <xf numFmtId="0" fontId="6" fillId="0" borderId="0" xfId="0" applyFont="1"/>
    <xf numFmtId="14" fontId="0" fillId="0" borderId="0" xfId="0" applyNumberFormat="1"/>
    <xf numFmtId="14" fontId="1" fillId="0" borderId="0" xfId="0" applyNumberFormat="1" applyFont="1"/>
    <xf numFmtId="14" fontId="2" fillId="0" borderId="0" xfId="0" applyNumberFormat="1" applyFont="1"/>
    <xf numFmtId="164" fontId="7" fillId="0" borderId="0" xfId="0" applyNumberFormat="1" applyFont="1"/>
    <xf numFmtId="0" fontId="7" fillId="0" borderId="0" xfId="0" applyFont="1"/>
    <xf numFmtId="2" fontId="1" fillId="0" borderId="0" xfId="0" applyNumberFormat="1" applyFont="1"/>
    <xf numFmtId="2" fontId="0" fillId="0" borderId="0" xfId="0" applyNumberFormat="1"/>
    <xf numFmtId="1" fontId="0" fillId="0" borderId="0" xfId="0" applyNumberFormat="1"/>
    <xf numFmtId="0" fontId="8" fillId="0" borderId="0" xfId="0" applyFont="1"/>
    <xf numFmtId="164" fontId="8" fillId="0" borderId="0" xfId="0" applyNumberFormat="1" applyFont="1"/>
    <xf numFmtId="0" fontId="0" fillId="0" borderId="1" xfId="0" applyBorder="1"/>
    <xf numFmtId="164" fontId="9" fillId="0" borderId="0" xfId="0" applyNumberFormat="1" applyFont="1"/>
    <xf numFmtId="14" fontId="10" fillId="0" borderId="0" xfId="0" applyNumberFormat="1" applyFont="1"/>
    <xf numFmtId="0" fontId="11" fillId="0" borderId="0" xfId="0" applyFont="1"/>
    <xf numFmtId="164" fontId="11" fillId="0" borderId="0" xfId="0" applyNumberFormat="1" applyFont="1"/>
    <xf numFmtId="164" fontId="11" fillId="0" borderId="0" xfId="0" applyNumberFormat="1" applyFont="1" applyAlignment="1">
      <alignment horizontal="right"/>
    </xf>
    <xf numFmtId="164" fontId="11" fillId="0" borderId="0" xfId="0" applyNumberFormat="1" applyFont="1" applyAlignment="1">
      <alignment wrapText="1"/>
    </xf>
    <xf numFmtId="16" fontId="11" fillId="0" borderId="0" xfId="0" applyNumberFormat="1" applyFont="1" applyAlignment="1">
      <alignment wrapText="1"/>
    </xf>
    <xf numFmtId="16" fontId="11" fillId="0" borderId="0" xfId="0" applyNumberFormat="1" applyFont="1"/>
    <xf numFmtId="16" fontId="11" fillId="0" borderId="0" xfId="0" applyNumberFormat="1" applyFont="1" applyProtection="1">
      <protection locked="0"/>
    </xf>
    <xf numFmtId="0" fontId="12" fillId="0" borderId="0" xfId="0" applyFont="1"/>
    <xf numFmtId="0" fontId="13" fillId="0" borderId="0" xfId="0" applyFont="1" applyAlignment="1">
      <alignment horizontal="left"/>
    </xf>
    <xf numFmtId="164" fontId="13" fillId="0" borderId="0" xfId="0" applyNumberFormat="1" applyFont="1"/>
    <xf numFmtId="164" fontId="14" fillId="0" borderId="0" xfId="0" applyNumberFormat="1" applyFont="1"/>
    <xf numFmtId="164" fontId="15" fillId="0" borderId="0" xfId="0" applyNumberFormat="1" applyFont="1"/>
    <xf numFmtId="0" fontId="13" fillId="0" borderId="0" xfId="0" applyFont="1"/>
    <xf numFmtId="164" fontId="12" fillId="0" borderId="0" xfId="0" applyNumberFormat="1" applyFont="1"/>
    <xf numFmtId="0" fontId="11" fillId="0" borderId="0" xfId="0" applyFont="1" applyAlignment="1">
      <alignment horizontal="center" wrapText="1"/>
    </xf>
    <xf numFmtId="0" fontId="1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CB56C-71B4-44A1-9B95-B2B2A07486D4}">
  <dimension ref="A1:R39"/>
  <sheetViews>
    <sheetView tabSelected="1" topLeftCell="A10" workbookViewId="0">
      <selection activeCell="J30" sqref="J30"/>
    </sheetView>
  </sheetViews>
  <sheetFormatPr defaultRowHeight="11.25" x14ac:dyDescent="0.2"/>
  <cols>
    <col min="1" max="1" width="6.5703125" style="24" customWidth="1"/>
    <col min="2" max="2" width="18.28515625" style="24" customWidth="1"/>
    <col min="3" max="3" width="9.85546875" style="25" bestFit="1" customWidth="1"/>
    <col min="4" max="4" width="6.5703125" style="25" bestFit="1" customWidth="1"/>
    <col min="5" max="7" width="7.85546875" style="25" bestFit="1" customWidth="1"/>
    <col min="8" max="8" width="5.7109375" style="24" bestFit="1" customWidth="1"/>
    <col min="9" max="10" width="7.85546875" style="25" bestFit="1" customWidth="1"/>
    <col min="11" max="11" width="6.5703125" style="24" bestFit="1" customWidth="1"/>
    <col min="12" max="12" width="7.85546875" style="25" bestFit="1" customWidth="1"/>
    <col min="13" max="13" width="6.5703125" style="24" bestFit="1" customWidth="1"/>
    <col min="14" max="14" width="1.85546875" style="24" customWidth="1"/>
    <col min="15" max="15" width="2.140625" style="24" customWidth="1"/>
    <col min="16" max="16" width="8.7109375" style="24" bestFit="1" customWidth="1"/>
    <col min="17" max="17" width="9.85546875" style="24" customWidth="1"/>
    <col min="18" max="16384" width="9.140625" style="24"/>
  </cols>
  <sheetData>
    <row r="1" spans="1:18" x14ac:dyDescent="0.2">
      <c r="B1" s="24" t="s">
        <v>0</v>
      </c>
    </row>
    <row r="3" spans="1:18" x14ac:dyDescent="0.2">
      <c r="B3" s="24" t="s">
        <v>1</v>
      </c>
    </row>
    <row r="5" spans="1:18" x14ac:dyDescent="0.2">
      <c r="B5" s="26" t="s">
        <v>2</v>
      </c>
      <c r="C5" s="25" t="s">
        <v>3</v>
      </c>
      <c r="D5" s="25" t="s">
        <v>4</v>
      </c>
      <c r="E5" s="25" t="s">
        <v>5</v>
      </c>
      <c r="F5" s="25" t="s">
        <v>6</v>
      </c>
      <c r="G5" s="25" t="s">
        <v>7</v>
      </c>
      <c r="H5" s="24" t="s">
        <v>8</v>
      </c>
      <c r="I5" s="25" t="s">
        <v>9</v>
      </c>
      <c r="J5" s="25" t="s">
        <v>10</v>
      </c>
      <c r="K5" s="24" t="s">
        <v>11</v>
      </c>
      <c r="L5" s="25" t="s">
        <v>12</v>
      </c>
      <c r="M5" s="24" t="s">
        <v>13</v>
      </c>
      <c r="N5" s="24" t="s">
        <v>14</v>
      </c>
      <c r="O5" s="24" t="s">
        <v>15</v>
      </c>
      <c r="P5" s="24" t="s">
        <v>16</v>
      </c>
      <c r="Q5" s="24" t="s">
        <v>17</v>
      </c>
      <c r="R5" s="24" t="s">
        <v>18</v>
      </c>
    </row>
    <row r="6" spans="1:18" x14ac:dyDescent="0.2">
      <c r="C6" s="25" t="s">
        <v>19</v>
      </c>
      <c r="P6" s="24" t="s">
        <v>19</v>
      </c>
      <c r="Q6" s="24" t="s">
        <v>19</v>
      </c>
    </row>
    <row r="7" spans="1:18" x14ac:dyDescent="0.2">
      <c r="A7" s="24" t="s">
        <v>20</v>
      </c>
      <c r="B7" s="24" t="s">
        <v>21</v>
      </c>
      <c r="C7" s="25">
        <v>2000</v>
      </c>
      <c r="P7" s="25">
        <f>SUM(D7:O7)</f>
        <v>0</v>
      </c>
      <c r="Q7" s="25">
        <f>SUM(C7-P7)</f>
        <v>2000</v>
      </c>
    </row>
    <row r="8" spans="1:18" x14ac:dyDescent="0.2">
      <c r="A8" s="24" t="s">
        <v>22</v>
      </c>
      <c r="B8" s="24" t="s">
        <v>23</v>
      </c>
      <c r="C8" s="25">
        <v>1000</v>
      </c>
      <c r="I8" s="25">
        <v>1000</v>
      </c>
      <c r="J8" s="25" t="s">
        <v>24</v>
      </c>
      <c r="P8" s="25">
        <f t="shared" ref="P8:P34" si="0">SUM(D8:O8)</f>
        <v>1000</v>
      </c>
      <c r="Q8" s="25">
        <f t="shared" ref="Q8:Q34" si="1">SUM(C8-P8)</f>
        <v>0</v>
      </c>
    </row>
    <row r="9" spans="1:18" x14ac:dyDescent="0.2">
      <c r="A9" s="24" t="s">
        <v>25</v>
      </c>
      <c r="B9" s="24" t="s">
        <v>26</v>
      </c>
      <c r="C9" s="25">
        <v>1000</v>
      </c>
      <c r="E9" s="25">
        <v>510</v>
      </c>
      <c r="F9" s="25">
        <v>456</v>
      </c>
      <c r="J9" s="27"/>
      <c r="K9" s="27"/>
      <c r="M9" s="28"/>
      <c r="N9" s="27"/>
      <c r="P9" s="25">
        <f t="shared" si="0"/>
        <v>966</v>
      </c>
      <c r="Q9" s="25">
        <f t="shared" si="1"/>
        <v>34</v>
      </c>
    </row>
    <row r="10" spans="1:18" x14ac:dyDescent="0.2">
      <c r="B10" s="24" t="s">
        <v>27</v>
      </c>
      <c r="C10" s="25">
        <v>150</v>
      </c>
      <c r="K10" s="25"/>
      <c r="L10" s="25">
        <v>100</v>
      </c>
      <c r="M10" s="29"/>
      <c r="N10" s="27"/>
      <c r="P10" s="25">
        <f t="shared" si="0"/>
        <v>100</v>
      </c>
      <c r="Q10" s="25">
        <f t="shared" si="1"/>
        <v>50</v>
      </c>
    </row>
    <row r="11" spans="1:18" x14ac:dyDescent="0.2">
      <c r="B11" s="24" t="s">
        <v>28</v>
      </c>
      <c r="C11" s="25">
        <v>0</v>
      </c>
      <c r="G11" s="25">
        <v>806.4</v>
      </c>
      <c r="I11" s="25">
        <v>-134.4</v>
      </c>
      <c r="K11" s="25"/>
      <c r="M11" s="29"/>
      <c r="N11" s="27"/>
      <c r="P11" s="25">
        <f t="shared" si="0"/>
        <v>672</v>
      </c>
      <c r="Q11" s="25">
        <f t="shared" si="1"/>
        <v>-672</v>
      </c>
    </row>
    <row r="12" spans="1:18" x14ac:dyDescent="0.2">
      <c r="B12" s="24" t="s">
        <v>29</v>
      </c>
      <c r="C12" s="25">
        <v>450</v>
      </c>
      <c r="K12" s="25"/>
      <c r="M12" s="30"/>
      <c r="N12" s="27"/>
      <c r="P12" s="25">
        <f t="shared" si="0"/>
        <v>0</v>
      </c>
      <c r="Q12" s="25">
        <f t="shared" si="1"/>
        <v>450</v>
      </c>
    </row>
    <row r="13" spans="1:18" x14ac:dyDescent="0.2">
      <c r="B13" s="24" t="s">
        <v>30</v>
      </c>
      <c r="C13" s="25">
        <v>500</v>
      </c>
      <c r="E13" s="25">
        <v>24</v>
      </c>
      <c r="J13" s="25">
        <v>25.79</v>
      </c>
      <c r="K13" s="25"/>
      <c r="L13" s="25">
        <v>120</v>
      </c>
      <c r="M13" s="30"/>
      <c r="N13" s="27"/>
      <c r="P13" s="25">
        <f t="shared" si="0"/>
        <v>169.79</v>
      </c>
      <c r="Q13" s="25">
        <f t="shared" si="1"/>
        <v>330.21000000000004</v>
      </c>
    </row>
    <row r="14" spans="1:18" x14ac:dyDescent="0.2">
      <c r="B14" s="24" t="s">
        <v>31</v>
      </c>
      <c r="C14" s="25">
        <v>500</v>
      </c>
      <c r="K14" s="25"/>
      <c r="M14" s="29"/>
      <c r="N14" s="27"/>
      <c r="P14" s="25">
        <f t="shared" si="0"/>
        <v>0</v>
      </c>
      <c r="Q14" s="25">
        <f t="shared" si="1"/>
        <v>500</v>
      </c>
    </row>
    <row r="15" spans="1:18" x14ac:dyDescent="0.2">
      <c r="B15" s="24" t="s">
        <v>32</v>
      </c>
      <c r="C15" s="25">
        <v>700</v>
      </c>
      <c r="I15" s="25">
        <v>108</v>
      </c>
      <c r="K15" s="25"/>
      <c r="M15" s="29"/>
      <c r="N15" s="27"/>
      <c r="P15" s="25">
        <f t="shared" si="0"/>
        <v>108</v>
      </c>
      <c r="Q15" s="25">
        <f t="shared" si="1"/>
        <v>592</v>
      </c>
    </row>
    <row r="16" spans="1:18" x14ac:dyDescent="0.2">
      <c r="B16" s="24" t="s">
        <v>33</v>
      </c>
      <c r="C16" s="25">
        <v>2300</v>
      </c>
      <c r="D16" s="25">
        <v>156</v>
      </c>
      <c r="E16" s="25">
        <v>678</v>
      </c>
      <c r="F16" s="25">
        <v>312</v>
      </c>
      <c r="G16" s="25">
        <v>312</v>
      </c>
      <c r="I16" s="25">
        <v>624</v>
      </c>
      <c r="J16" s="25">
        <v>312</v>
      </c>
      <c r="L16" s="25">
        <v>156</v>
      </c>
      <c r="P16" s="25">
        <f t="shared" si="0"/>
        <v>2550</v>
      </c>
      <c r="Q16" s="25">
        <f t="shared" si="1"/>
        <v>-250</v>
      </c>
    </row>
    <row r="17" spans="1:17" x14ac:dyDescent="0.2">
      <c r="B17" s="24" t="s">
        <v>34</v>
      </c>
      <c r="C17" s="25">
        <v>150</v>
      </c>
      <c r="D17" s="25">
        <v>39.29</v>
      </c>
      <c r="H17" s="24">
        <v>41.44</v>
      </c>
      <c r="P17" s="25">
        <f t="shared" si="0"/>
        <v>80.72999999999999</v>
      </c>
      <c r="Q17" s="25">
        <f t="shared" si="1"/>
        <v>69.27000000000001</v>
      </c>
    </row>
    <row r="18" spans="1:17" s="31" customFormat="1" x14ac:dyDescent="0.2">
      <c r="B18" s="32" t="s">
        <v>35</v>
      </c>
      <c r="C18" s="33">
        <v>8750</v>
      </c>
      <c r="D18" s="33">
        <f>SUM(D7:D17)</f>
        <v>195.29</v>
      </c>
      <c r="E18" s="33">
        <f>SUM(E7:E17)</f>
        <v>1212</v>
      </c>
      <c r="F18" s="33">
        <f t="shared" ref="F18:O18" si="2">SUM(F7:F17)</f>
        <v>768</v>
      </c>
      <c r="G18" s="33">
        <f t="shared" si="2"/>
        <v>1118.4000000000001</v>
      </c>
      <c r="H18" s="33">
        <f t="shared" si="2"/>
        <v>41.44</v>
      </c>
      <c r="I18" s="33">
        <f t="shared" si="2"/>
        <v>1597.6</v>
      </c>
      <c r="J18" s="33">
        <f t="shared" si="2"/>
        <v>337.79</v>
      </c>
      <c r="K18" s="33">
        <f t="shared" si="2"/>
        <v>0</v>
      </c>
      <c r="L18" s="33">
        <f t="shared" si="2"/>
        <v>376</v>
      </c>
      <c r="M18" s="33">
        <f t="shared" si="2"/>
        <v>0</v>
      </c>
      <c r="N18" s="33">
        <f t="shared" si="2"/>
        <v>0</v>
      </c>
      <c r="O18" s="33">
        <f t="shared" si="2"/>
        <v>0</v>
      </c>
      <c r="P18" s="34">
        <f t="shared" si="0"/>
        <v>5646.5199999999995</v>
      </c>
      <c r="Q18" s="35">
        <f t="shared" si="1"/>
        <v>3103.4800000000005</v>
      </c>
    </row>
    <row r="19" spans="1:17" x14ac:dyDescent="0.2">
      <c r="A19" s="24" t="s">
        <v>36</v>
      </c>
      <c r="B19" s="24" t="s">
        <v>37</v>
      </c>
      <c r="C19" s="25">
        <v>400</v>
      </c>
      <c r="F19" s="25">
        <v>156</v>
      </c>
      <c r="M19" s="25">
        <v>360</v>
      </c>
      <c r="P19" s="25">
        <f t="shared" si="0"/>
        <v>516</v>
      </c>
      <c r="Q19" s="25">
        <f t="shared" si="1"/>
        <v>-116</v>
      </c>
    </row>
    <row r="20" spans="1:17" x14ac:dyDescent="0.2">
      <c r="B20" s="24" t="s">
        <v>38</v>
      </c>
      <c r="C20" s="25">
        <v>4900</v>
      </c>
      <c r="D20" s="25">
        <v>405.9</v>
      </c>
      <c r="E20" s="25">
        <v>587.16</v>
      </c>
      <c r="F20" s="25">
        <v>420.12</v>
      </c>
      <c r="G20" s="25">
        <v>420.12</v>
      </c>
      <c r="H20" s="25"/>
      <c r="I20" s="25">
        <v>756.24</v>
      </c>
      <c r="J20" s="25">
        <v>1365.39</v>
      </c>
      <c r="K20" s="25">
        <v>420.12</v>
      </c>
      <c r="L20" s="25">
        <v>420.12</v>
      </c>
      <c r="M20" s="25">
        <v>420.12</v>
      </c>
      <c r="P20" s="25">
        <f t="shared" si="0"/>
        <v>5215.29</v>
      </c>
      <c r="Q20" s="25">
        <f t="shared" si="1"/>
        <v>-315.28999999999996</v>
      </c>
    </row>
    <row r="21" spans="1:17" x14ac:dyDescent="0.2">
      <c r="B21" s="24" t="s">
        <v>39</v>
      </c>
      <c r="C21" s="25">
        <v>1100</v>
      </c>
      <c r="E21" s="25">
        <v>930.65</v>
      </c>
      <c r="P21" s="25">
        <f t="shared" si="0"/>
        <v>930.65</v>
      </c>
      <c r="Q21" s="25">
        <f t="shared" si="1"/>
        <v>169.35000000000002</v>
      </c>
    </row>
    <row r="22" spans="1:17" hidden="1" x14ac:dyDescent="0.2">
      <c r="P22" s="25">
        <f t="shared" si="0"/>
        <v>0</v>
      </c>
      <c r="Q22" s="25">
        <f t="shared" si="1"/>
        <v>0</v>
      </c>
    </row>
    <row r="23" spans="1:17" x14ac:dyDescent="0.2">
      <c r="B23" s="24" t="s">
        <v>40</v>
      </c>
      <c r="C23" s="25">
        <v>150</v>
      </c>
      <c r="I23" s="25">
        <v>80</v>
      </c>
      <c r="P23" s="25">
        <f t="shared" si="0"/>
        <v>80</v>
      </c>
      <c r="Q23" s="25">
        <f t="shared" si="1"/>
        <v>70</v>
      </c>
    </row>
    <row r="24" spans="1:17" x14ac:dyDescent="0.2">
      <c r="B24" s="24" t="s">
        <v>41</v>
      </c>
      <c r="C24" s="25">
        <v>300</v>
      </c>
      <c r="F24" s="25">
        <v>714</v>
      </c>
      <c r="I24" s="25">
        <v>270</v>
      </c>
      <c r="K24" s="25">
        <v>240</v>
      </c>
      <c r="P24" s="25">
        <f t="shared" si="0"/>
        <v>1224</v>
      </c>
      <c r="Q24" s="25">
        <f t="shared" si="1"/>
        <v>-924</v>
      </c>
    </row>
    <row r="25" spans="1:17" x14ac:dyDescent="0.2">
      <c r="B25" s="24" t="s">
        <v>42</v>
      </c>
      <c r="C25" s="25">
        <v>100</v>
      </c>
      <c r="E25" s="25">
        <v>8.19</v>
      </c>
      <c r="I25" s="25">
        <v>10.98</v>
      </c>
      <c r="J25" s="25">
        <v>49.77</v>
      </c>
      <c r="K25" s="24">
        <v>14.85</v>
      </c>
      <c r="L25" s="25">
        <v>16.47</v>
      </c>
      <c r="P25" s="25">
        <f t="shared" si="0"/>
        <v>100.25999999999999</v>
      </c>
      <c r="Q25" s="25">
        <f t="shared" si="1"/>
        <v>-0.25999999999999091</v>
      </c>
    </row>
    <row r="26" spans="1:17" x14ac:dyDescent="0.2">
      <c r="B26" s="24" t="s">
        <v>43</v>
      </c>
      <c r="C26" s="25">
        <v>500</v>
      </c>
      <c r="D26" s="25">
        <v>18.399999999999999</v>
      </c>
      <c r="E26" s="25">
        <v>112.85</v>
      </c>
      <c r="F26" s="25">
        <v>140.34</v>
      </c>
      <c r="G26" s="25">
        <v>129.94999999999999</v>
      </c>
      <c r="I26" s="25">
        <v>52.29</v>
      </c>
      <c r="J26" s="25">
        <v>95.26</v>
      </c>
      <c r="K26" s="25">
        <v>18.399999999999999</v>
      </c>
      <c r="L26" s="25">
        <v>19.760000000000002</v>
      </c>
      <c r="M26" s="25">
        <v>34.46</v>
      </c>
      <c r="P26" s="25">
        <f t="shared" si="0"/>
        <v>621.71</v>
      </c>
      <c r="Q26" s="25">
        <f t="shared" si="1"/>
        <v>-121.71000000000004</v>
      </c>
    </row>
    <row r="27" spans="1:17" x14ac:dyDescent="0.2">
      <c r="B27" s="24" t="s">
        <v>44</v>
      </c>
      <c r="C27" s="25">
        <v>350</v>
      </c>
      <c r="E27" s="25">
        <v>374.4</v>
      </c>
      <c r="P27" s="25">
        <f t="shared" si="0"/>
        <v>374.4</v>
      </c>
      <c r="Q27" s="25">
        <f t="shared" si="1"/>
        <v>-24.399999999999977</v>
      </c>
    </row>
    <row r="28" spans="1:17" x14ac:dyDescent="0.2">
      <c r="B28" s="24" t="s">
        <v>45</v>
      </c>
      <c r="C28" s="25">
        <v>500</v>
      </c>
      <c r="D28" s="25">
        <v>115.2</v>
      </c>
      <c r="G28" s="25">
        <v>160</v>
      </c>
      <c r="L28" s="25">
        <v>176</v>
      </c>
      <c r="P28" s="25">
        <f t="shared" si="0"/>
        <v>451.2</v>
      </c>
      <c r="Q28" s="25">
        <f t="shared" si="1"/>
        <v>48.800000000000011</v>
      </c>
    </row>
    <row r="29" spans="1:17" x14ac:dyDescent="0.2">
      <c r="B29" s="24" t="s">
        <v>46</v>
      </c>
      <c r="C29" s="25">
        <v>500</v>
      </c>
      <c r="P29" s="25">
        <f t="shared" si="0"/>
        <v>0</v>
      </c>
      <c r="Q29" s="25">
        <f t="shared" si="1"/>
        <v>500</v>
      </c>
    </row>
    <row r="30" spans="1:17" x14ac:dyDescent="0.2">
      <c r="B30" s="24" t="s">
        <v>47</v>
      </c>
      <c r="C30" s="25">
        <v>0</v>
      </c>
      <c r="G30" s="25">
        <v>100</v>
      </c>
      <c r="P30" s="25">
        <f t="shared" si="0"/>
        <v>100</v>
      </c>
      <c r="Q30" s="25">
        <f t="shared" si="1"/>
        <v>-100</v>
      </c>
    </row>
    <row r="31" spans="1:17" x14ac:dyDescent="0.2">
      <c r="B31" s="24" t="s">
        <v>48</v>
      </c>
      <c r="C31" s="25">
        <v>2631</v>
      </c>
      <c r="E31" s="25">
        <v>1315.22</v>
      </c>
      <c r="L31" s="25">
        <v>1315.22</v>
      </c>
      <c r="P31" s="25">
        <f t="shared" si="0"/>
        <v>2630.44</v>
      </c>
      <c r="Q31" s="25">
        <f t="shared" si="1"/>
        <v>0.55999999999994543</v>
      </c>
    </row>
    <row r="32" spans="1:17" x14ac:dyDescent="0.2">
      <c r="P32" s="25"/>
      <c r="Q32" s="25"/>
    </row>
    <row r="33" spans="1:17" s="31" customFormat="1" x14ac:dyDescent="0.2">
      <c r="B33" s="36" t="s">
        <v>35</v>
      </c>
      <c r="C33" s="33">
        <v>11431</v>
      </c>
      <c r="D33" s="33">
        <f t="shared" ref="D33:O33" si="3">SUM(D19:D32)</f>
        <v>539.5</v>
      </c>
      <c r="E33" s="33">
        <f t="shared" si="3"/>
        <v>3328.4700000000003</v>
      </c>
      <c r="F33" s="33">
        <f t="shared" si="3"/>
        <v>1430.4599999999998</v>
      </c>
      <c r="G33" s="33">
        <f t="shared" si="3"/>
        <v>810.06999999999994</v>
      </c>
      <c r="H33" s="33">
        <f t="shared" si="3"/>
        <v>0</v>
      </c>
      <c r="I33" s="33">
        <f t="shared" si="3"/>
        <v>1169.51</v>
      </c>
      <c r="J33" s="33">
        <f t="shared" si="3"/>
        <v>1510.42</v>
      </c>
      <c r="K33" s="33">
        <f t="shared" si="3"/>
        <v>693.37</v>
      </c>
      <c r="L33" s="33">
        <f t="shared" si="3"/>
        <v>1947.5700000000002</v>
      </c>
      <c r="M33" s="33">
        <f t="shared" si="3"/>
        <v>814.58</v>
      </c>
      <c r="N33" s="33">
        <f t="shared" si="3"/>
        <v>0</v>
      </c>
      <c r="O33" s="33">
        <f t="shared" si="3"/>
        <v>0</v>
      </c>
      <c r="P33" s="34">
        <f t="shared" si="0"/>
        <v>12243.95</v>
      </c>
      <c r="Q33" s="35">
        <f t="shared" si="1"/>
        <v>-812.95000000000073</v>
      </c>
    </row>
    <row r="34" spans="1:17" s="31" customFormat="1" x14ac:dyDescent="0.2">
      <c r="B34" s="31" t="s">
        <v>49</v>
      </c>
      <c r="C34" s="37">
        <v>20181</v>
      </c>
      <c r="D34" s="37">
        <f t="shared" ref="D34:O34" si="4">SUM(D18+D33)</f>
        <v>734.79</v>
      </c>
      <c r="E34" s="37">
        <f t="shared" si="4"/>
        <v>4540.47</v>
      </c>
      <c r="F34" s="37">
        <f t="shared" si="4"/>
        <v>2198.46</v>
      </c>
      <c r="G34" s="37">
        <f t="shared" si="4"/>
        <v>1928.47</v>
      </c>
      <c r="H34" s="37">
        <f t="shared" si="4"/>
        <v>41.44</v>
      </c>
      <c r="I34" s="37">
        <f t="shared" si="4"/>
        <v>2767.1099999999997</v>
      </c>
      <c r="J34" s="37">
        <f t="shared" si="4"/>
        <v>1848.21</v>
      </c>
      <c r="K34" s="37">
        <f t="shared" si="4"/>
        <v>693.37</v>
      </c>
      <c r="L34" s="37">
        <f t="shared" si="4"/>
        <v>2323.5700000000002</v>
      </c>
      <c r="M34" s="37">
        <f t="shared" si="4"/>
        <v>814.58</v>
      </c>
      <c r="N34" s="37">
        <f t="shared" si="4"/>
        <v>0</v>
      </c>
      <c r="O34" s="37">
        <f t="shared" si="4"/>
        <v>0</v>
      </c>
      <c r="P34" s="34">
        <f t="shared" si="0"/>
        <v>17890.470000000005</v>
      </c>
      <c r="Q34" s="35">
        <f t="shared" si="1"/>
        <v>2290.5299999999952</v>
      </c>
    </row>
    <row r="35" spans="1:17" ht="15" customHeight="1" x14ac:dyDescent="0.2">
      <c r="A35" s="38" t="s">
        <v>50</v>
      </c>
      <c r="B35" s="38"/>
      <c r="C35" s="38"/>
      <c r="D35" s="38"/>
      <c r="E35" s="38"/>
      <c r="F35" s="38"/>
      <c r="G35" s="38"/>
      <c r="H35" s="38"/>
      <c r="I35" s="38"/>
      <c r="J35" s="38"/>
      <c r="K35" s="38"/>
      <c r="L35" s="38"/>
      <c r="M35" s="38"/>
      <c r="N35" s="38"/>
      <c r="O35" s="39"/>
      <c r="P35" s="39"/>
    </row>
    <row r="36" spans="1:17" x14ac:dyDescent="0.2">
      <c r="A36" s="38"/>
      <c r="B36" s="38"/>
      <c r="C36" s="38"/>
      <c r="D36" s="38"/>
      <c r="E36" s="38"/>
      <c r="F36" s="38"/>
      <c r="G36" s="38"/>
      <c r="H36" s="38"/>
      <c r="I36" s="38"/>
      <c r="J36" s="38"/>
      <c r="K36" s="38"/>
      <c r="L36" s="38"/>
      <c r="M36" s="38"/>
      <c r="N36" s="38"/>
      <c r="O36" s="39"/>
      <c r="P36" s="39"/>
    </row>
    <row r="37" spans="1:17" x14ac:dyDescent="0.2">
      <c r="A37" s="38"/>
      <c r="B37" s="38"/>
      <c r="C37" s="38"/>
      <c r="D37" s="38"/>
      <c r="E37" s="38"/>
      <c r="F37" s="38"/>
      <c r="G37" s="38"/>
      <c r="H37" s="38"/>
      <c r="I37" s="38"/>
      <c r="J37" s="38"/>
      <c r="K37" s="38"/>
      <c r="L37" s="38"/>
      <c r="M37" s="38"/>
      <c r="N37" s="38"/>
      <c r="O37" s="39"/>
      <c r="P37" s="39"/>
    </row>
    <row r="38" spans="1:17" x14ac:dyDescent="0.2">
      <c r="A38" s="38"/>
      <c r="B38" s="38"/>
      <c r="C38" s="38"/>
      <c r="D38" s="38"/>
      <c r="E38" s="38"/>
      <c r="F38" s="38"/>
      <c r="G38" s="38"/>
      <c r="H38" s="38"/>
      <c r="I38" s="38"/>
      <c r="J38" s="38"/>
      <c r="K38" s="38"/>
      <c r="L38" s="38"/>
      <c r="M38" s="38"/>
      <c r="N38" s="38"/>
      <c r="O38" s="39"/>
      <c r="P38" s="39"/>
    </row>
    <row r="39" spans="1:17" x14ac:dyDescent="0.2">
      <c r="A39" s="38"/>
      <c r="B39" s="38"/>
      <c r="C39" s="38"/>
      <c r="D39" s="38"/>
      <c r="E39" s="38"/>
      <c r="F39" s="38"/>
      <c r="G39" s="38"/>
      <c r="H39" s="38"/>
      <c r="I39" s="38"/>
      <c r="J39" s="38"/>
      <c r="K39" s="38"/>
      <c r="L39" s="38"/>
      <c r="M39" s="38"/>
      <c r="N39" s="38"/>
      <c r="O39" s="39"/>
      <c r="P39" s="39"/>
    </row>
  </sheetData>
  <mergeCells count="1">
    <mergeCell ref="A35:N3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F70FC-5016-4897-B2F1-80D4441D9E41}">
  <dimension ref="A1:K21"/>
  <sheetViews>
    <sheetView workbookViewId="0">
      <selection activeCell="J19" sqref="J19"/>
    </sheetView>
  </sheetViews>
  <sheetFormatPr defaultRowHeight="15" x14ac:dyDescent="0.25"/>
  <cols>
    <col min="1" max="1" width="23" customWidth="1"/>
    <col min="2" max="2" width="16.7109375" customWidth="1"/>
    <col min="5" max="5" width="10.140625" bestFit="1" customWidth="1"/>
    <col min="7" max="7" width="11.7109375" customWidth="1"/>
    <col min="9" max="9" width="15.140625" customWidth="1"/>
    <col min="10" max="10" width="14.28515625" customWidth="1"/>
    <col min="11" max="11" width="15.140625" customWidth="1"/>
  </cols>
  <sheetData>
    <row r="1" spans="1:11" x14ac:dyDescent="0.25">
      <c r="B1" s="1"/>
      <c r="C1" s="1"/>
      <c r="D1" s="1"/>
      <c r="E1" s="1"/>
      <c r="F1" s="1"/>
      <c r="G1" s="1"/>
      <c r="H1" s="1"/>
      <c r="I1" s="1"/>
    </row>
    <row r="2" spans="1:11" x14ac:dyDescent="0.25">
      <c r="A2" s="7" t="s">
        <v>51</v>
      </c>
      <c r="B2" s="1"/>
      <c r="C2" s="1"/>
      <c r="D2" s="1"/>
      <c r="E2" s="1"/>
      <c r="F2" s="1"/>
      <c r="G2" s="1"/>
      <c r="H2" s="1"/>
      <c r="I2" s="1"/>
    </row>
    <row r="3" spans="1:11" x14ac:dyDescent="0.25">
      <c r="B3" s="1"/>
      <c r="C3" s="1"/>
      <c r="D3" s="1"/>
      <c r="E3" s="1"/>
      <c r="F3" s="1"/>
      <c r="G3" s="1"/>
      <c r="H3" s="1"/>
      <c r="I3" s="1"/>
    </row>
    <row r="4" spans="1:11" ht="45" x14ac:dyDescent="0.25">
      <c r="B4" s="1" t="s">
        <v>52</v>
      </c>
      <c r="C4" s="1" t="s">
        <v>53</v>
      </c>
      <c r="D4" s="1"/>
      <c r="E4" s="1" t="s">
        <v>54</v>
      </c>
      <c r="F4" s="1"/>
      <c r="G4" s="1" t="s">
        <v>55</v>
      </c>
      <c r="H4" s="1"/>
      <c r="I4" s="2" t="s">
        <v>56</v>
      </c>
      <c r="J4" s="2" t="s">
        <v>57</v>
      </c>
      <c r="K4" s="2"/>
    </row>
    <row r="5" spans="1:11" x14ac:dyDescent="0.25">
      <c r="A5" t="s">
        <v>58</v>
      </c>
      <c r="B5" s="1">
        <v>4225</v>
      </c>
      <c r="C5" s="1"/>
      <c r="D5" s="1"/>
      <c r="E5" s="1">
        <v>2875</v>
      </c>
      <c r="F5" s="1"/>
      <c r="G5" s="1">
        <v>575</v>
      </c>
      <c r="H5" s="1"/>
      <c r="I5" s="1">
        <f t="shared" ref="I5" si="0">C5-E5</f>
        <v>-2875</v>
      </c>
      <c r="J5" s="1">
        <f t="shared" ref="J5" si="1">SUM(B5+C5-E5-G5)</f>
        <v>775</v>
      </c>
    </row>
    <row r="6" spans="1:11" x14ac:dyDescent="0.25">
      <c r="B6" s="1"/>
      <c r="C6" s="1"/>
      <c r="D6" s="1"/>
      <c r="E6" s="1"/>
      <c r="F6" s="1"/>
      <c r="G6" s="1"/>
      <c r="H6" s="1"/>
      <c r="I6" s="1"/>
      <c r="J6" s="1"/>
    </row>
    <row r="7" spans="1:11" x14ac:dyDescent="0.25">
      <c r="A7" t="s">
        <v>94</v>
      </c>
      <c r="B7" s="1">
        <v>34112.730000000003</v>
      </c>
      <c r="C7" s="1"/>
      <c r="D7" s="1"/>
      <c r="E7" s="1"/>
      <c r="F7" s="1"/>
      <c r="G7" s="1"/>
      <c r="H7" s="1"/>
      <c r="I7" s="1"/>
      <c r="J7" s="1"/>
    </row>
    <row r="8" spans="1:11" x14ac:dyDescent="0.25">
      <c r="B8" s="1"/>
      <c r="C8" s="1"/>
      <c r="D8" s="1"/>
      <c r="E8" s="1"/>
      <c r="F8" s="1"/>
      <c r="G8" s="1"/>
      <c r="H8" s="1"/>
      <c r="I8" s="1"/>
      <c r="J8" s="1"/>
    </row>
    <row r="9" spans="1:11" x14ac:dyDescent="0.25">
      <c r="B9" s="1"/>
      <c r="C9" s="1"/>
      <c r="D9" s="1"/>
      <c r="E9" s="1"/>
      <c r="F9" s="1"/>
      <c r="G9" s="1"/>
      <c r="H9" s="1"/>
      <c r="I9" s="1"/>
      <c r="J9" s="1"/>
    </row>
    <row r="10" spans="1:11" x14ac:dyDescent="0.25">
      <c r="B10" s="1"/>
      <c r="C10" s="1"/>
      <c r="D10" s="1"/>
      <c r="E10" s="1"/>
      <c r="F10" s="1"/>
      <c r="G10" s="1"/>
      <c r="H10" s="1"/>
      <c r="I10" s="1"/>
      <c r="J10" s="1"/>
    </row>
    <row r="11" spans="1:11" x14ac:dyDescent="0.25">
      <c r="A11" s="7" t="s">
        <v>59</v>
      </c>
      <c r="B11" s="1"/>
      <c r="C11" s="1"/>
      <c r="D11" s="1"/>
      <c r="E11" s="1"/>
      <c r="F11" s="1"/>
      <c r="G11" s="1"/>
      <c r="H11" s="1"/>
      <c r="I11" s="1"/>
      <c r="J11" s="1"/>
    </row>
    <row r="12" spans="1:11" x14ac:dyDescent="0.25">
      <c r="A12" t="s">
        <v>60</v>
      </c>
      <c r="B12" s="1">
        <v>5496.3</v>
      </c>
      <c r="C12" s="1">
        <v>175</v>
      </c>
      <c r="D12" s="1"/>
      <c r="E12" s="1">
        <v>10470</v>
      </c>
      <c r="F12" s="1"/>
      <c r="G12" s="1">
        <v>2094</v>
      </c>
      <c r="H12" s="1"/>
      <c r="I12" s="1">
        <f>C12-E12</f>
        <v>-10295</v>
      </c>
      <c r="J12" s="1">
        <f>SUM(B12+C12-E12-G12)</f>
        <v>-6892.7</v>
      </c>
      <c r="K12" s="1"/>
    </row>
    <row r="13" spans="1:11" x14ac:dyDescent="0.25">
      <c r="A13" t="s">
        <v>61</v>
      </c>
      <c r="B13" s="1">
        <v>888.09</v>
      </c>
      <c r="C13" s="1">
        <v>605</v>
      </c>
      <c r="D13" s="1"/>
      <c r="E13" s="1"/>
      <c r="F13" s="1"/>
      <c r="G13" s="1"/>
      <c r="H13" s="1"/>
      <c r="I13" s="1">
        <f>C13-E13</f>
        <v>605</v>
      </c>
      <c r="J13" s="1">
        <f>SUM(B13-C13)</f>
        <v>283.09000000000003</v>
      </c>
    </row>
    <row r="14" spans="1:11" x14ac:dyDescent="0.25">
      <c r="B14" s="1"/>
      <c r="C14" s="1"/>
      <c r="D14" s="1"/>
      <c r="E14" s="1"/>
      <c r="F14" s="1"/>
      <c r="G14" s="1"/>
      <c r="H14" s="1"/>
      <c r="I14" s="1"/>
      <c r="J14" s="1"/>
    </row>
    <row r="15" spans="1:11" x14ac:dyDescent="0.25">
      <c r="A15" t="s">
        <v>62</v>
      </c>
      <c r="B15" s="1">
        <v>2661.38</v>
      </c>
      <c r="C15" s="1"/>
      <c r="D15" s="1"/>
      <c r="E15" s="1">
        <v>174</v>
      </c>
      <c r="F15" s="1"/>
      <c r="G15" s="1">
        <v>0</v>
      </c>
      <c r="H15" s="1"/>
      <c r="I15" s="1"/>
      <c r="J15" s="1">
        <f t="shared" ref="J15" si="2">SUM(B15+C15-E15-G15)</f>
        <v>2487.38</v>
      </c>
    </row>
    <row r="16" spans="1:11" x14ac:dyDescent="0.25">
      <c r="B16" s="1"/>
      <c r="C16" s="1"/>
      <c r="D16" s="1"/>
      <c r="E16" s="1"/>
      <c r="F16" s="1"/>
      <c r="G16" s="1"/>
      <c r="H16" s="1"/>
      <c r="I16" s="1"/>
    </row>
    <row r="17" spans="1:9" x14ac:dyDescent="0.25">
      <c r="B17" s="1"/>
      <c r="C17" s="1"/>
      <c r="D17" s="1"/>
      <c r="E17" s="1"/>
      <c r="F17" s="1"/>
      <c r="G17" s="1"/>
      <c r="H17" s="1"/>
      <c r="I17" s="1"/>
    </row>
    <row r="18" spans="1:9" x14ac:dyDescent="0.25">
      <c r="B18" s="1"/>
      <c r="C18" s="1"/>
      <c r="D18" s="1"/>
      <c r="E18" s="1"/>
      <c r="F18" s="1"/>
      <c r="G18" s="1"/>
      <c r="H18" s="1"/>
      <c r="I18" s="1"/>
    </row>
    <row r="20" spans="1:9" x14ac:dyDescent="0.25">
      <c r="A20" t="s">
        <v>63</v>
      </c>
    </row>
    <row r="21" spans="1:9" x14ac:dyDescent="0.25">
      <c r="A21" t="s">
        <v>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8E94F-5652-4C7F-BC64-7F22647BBC8E}">
  <dimension ref="A1:J50"/>
  <sheetViews>
    <sheetView topLeftCell="A31" workbookViewId="0">
      <selection activeCell="A14" sqref="A14:XFD15"/>
    </sheetView>
  </sheetViews>
  <sheetFormatPr defaultRowHeight="15" x14ac:dyDescent="0.25"/>
  <cols>
    <col min="1" max="1" width="15.5703125" style="11" customWidth="1"/>
    <col min="2" max="2" width="12.42578125" style="1" customWidth="1"/>
    <col min="3" max="3" width="31" bestFit="1" customWidth="1"/>
    <col min="4" max="4" width="12.42578125" customWidth="1"/>
    <col min="5" max="5" width="11.7109375" style="1" customWidth="1"/>
    <col min="10" max="10" width="10.140625" bestFit="1" customWidth="1"/>
  </cols>
  <sheetData>
    <row r="1" spans="1:5" ht="21" x14ac:dyDescent="0.35">
      <c r="A1" s="8" t="s">
        <v>0</v>
      </c>
      <c r="B1" s="9"/>
      <c r="C1" s="10"/>
      <c r="D1" s="10"/>
    </row>
    <row r="3" spans="1:5" x14ac:dyDescent="0.25">
      <c r="C3" s="7" t="s">
        <v>65</v>
      </c>
    </row>
    <row r="5" spans="1:5" x14ac:dyDescent="0.25">
      <c r="A5" s="11" t="s">
        <v>66</v>
      </c>
      <c r="C5">
        <v>2019</v>
      </c>
      <c r="E5" s="1">
        <v>36887.53</v>
      </c>
    </row>
    <row r="7" spans="1:5" x14ac:dyDescent="0.25">
      <c r="A7" s="11" t="s">
        <v>67</v>
      </c>
    </row>
    <row r="9" spans="1:5" x14ac:dyDescent="0.25">
      <c r="A9" s="11">
        <v>43844</v>
      </c>
      <c r="C9" s="1" t="s">
        <v>68</v>
      </c>
      <c r="E9" s="1">
        <v>365.78</v>
      </c>
    </row>
    <row r="10" spans="1:5" x14ac:dyDescent="0.25">
      <c r="A10" s="11">
        <v>43844</v>
      </c>
      <c r="B10" s="6"/>
      <c r="C10" s="1" t="s">
        <v>69</v>
      </c>
      <c r="D10" s="3"/>
      <c r="E10" s="1">
        <v>84</v>
      </c>
    </row>
    <row r="11" spans="1:5" x14ac:dyDescent="0.25">
      <c r="A11" s="11">
        <v>43844</v>
      </c>
      <c r="B11"/>
      <c r="C11" t="s">
        <v>88</v>
      </c>
      <c r="E11" s="1">
        <v>360</v>
      </c>
    </row>
    <row r="12" spans="1:5" x14ac:dyDescent="0.25">
      <c r="A12" s="11">
        <v>43844</v>
      </c>
      <c r="B12"/>
      <c r="C12" t="s">
        <v>89</v>
      </c>
      <c r="E12" s="1">
        <v>4.8</v>
      </c>
    </row>
    <row r="13" spans="1:5" s="3" customFormat="1" x14ac:dyDescent="0.25">
      <c r="A13" s="11"/>
      <c r="B13" s="6"/>
      <c r="C13" s="1"/>
      <c r="E13" s="1"/>
    </row>
    <row r="14" spans="1:5" s="3" customFormat="1" x14ac:dyDescent="0.25"/>
    <row r="15" spans="1:5" x14ac:dyDescent="0.25">
      <c r="B15" s="6"/>
      <c r="C15" s="1"/>
      <c r="D15" s="3"/>
    </row>
    <row r="16" spans="1:5" s="3" customFormat="1" x14ac:dyDescent="0.25">
      <c r="A16" s="12"/>
      <c r="B16" s="6"/>
      <c r="E16" s="6"/>
    </row>
    <row r="17" spans="1:9" s="5" customFormat="1" x14ac:dyDescent="0.25">
      <c r="A17" s="13"/>
      <c r="B17" s="4"/>
      <c r="C17" s="14" t="s">
        <v>70</v>
      </c>
      <c r="D17" s="15"/>
      <c r="E17" s="14">
        <f>SUM(E9:E16)</f>
        <v>814.57999999999993</v>
      </c>
    </row>
    <row r="18" spans="1:9" x14ac:dyDescent="0.25">
      <c r="E18" s="1">
        <v>0</v>
      </c>
    </row>
    <row r="19" spans="1:9" x14ac:dyDescent="0.25">
      <c r="A19" s="11" t="s">
        <v>71</v>
      </c>
    </row>
    <row r="20" spans="1:9" s="3" customFormat="1" x14ac:dyDescent="0.25">
      <c r="A20" s="12"/>
      <c r="B20" s="6"/>
      <c r="E20" s="6"/>
      <c r="F20" s="16"/>
      <c r="G20" s="16"/>
      <c r="H20" s="16"/>
      <c r="I20" s="16"/>
    </row>
    <row r="21" spans="1:9" x14ac:dyDescent="0.25">
      <c r="A21" s="11">
        <v>43836</v>
      </c>
      <c r="C21" t="s">
        <v>72</v>
      </c>
      <c r="E21" s="1">
        <v>74</v>
      </c>
      <c r="F21" s="17"/>
      <c r="G21" s="17"/>
      <c r="H21" s="17"/>
      <c r="I21" s="17"/>
    </row>
    <row r="22" spans="1:9" x14ac:dyDescent="0.25">
      <c r="A22" s="11">
        <v>43847</v>
      </c>
      <c r="C22" t="s">
        <v>90</v>
      </c>
      <c r="E22" s="1">
        <v>62.88</v>
      </c>
      <c r="F22" s="17"/>
      <c r="G22" s="17"/>
      <c r="H22" s="17"/>
      <c r="I22" s="17"/>
    </row>
    <row r="23" spans="1:9" x14ac:dyDescent="0.25">
      <c r="F23" s="17"/>
      <c r="G23" s="17"/>
      <c r="H23" s="17"/>
      <c r="I23" s="17"/>
    </row>
    <row r="24" spans="1:9" x14ac:dyDescent="0.25">
      <c r="F24" s="17"/>
      <c r="H24" s="17"/>
      <c r="I24" s="17"/>
    </row>
    <row r="25" spans="1:9" s="5" customFormat="1" x14ac:dyDescent="0.25">
      <c r="A25" s="13"/>
      <c r="B25" s="4"/>
      <c r="C25" s="5" t="s">
        <v>73</v>
      </c>
      <c r="E25" s="4">
        <f>SUM(E20:E24)</f>
        <v>136.88</v>
      </c>
    </row>
    <row r="26" spans="1:9" x14ac:dyDescent="0.25">
      <c r="C26" t="s">
        <v>74</v>
      </c>
      <c r="E26" s="1">
        <f>SUM(E18+E25)</f>
        <v>136.88</v>
      </c>
    </row>
    <row r="27" spans="1:9" x14ac:dyDescent="0.25">
      <c r="D27" s="18"/>
    </row>
    <row r="28" spans="1:9" x14ac:dyDescent="0.25">
      <c r="F28" s="17"/>
      <c r="G28" s="19"/>
      <c r="H28" s="19"/>
      <c r="I28" s="19"/>
    </row>
    <row r="29" spans="1:9" x14ac:dyDescent="0.25">
      <c r="F29" s="17"/>
      <c r="G29" s="20"/>
      <c r="I29" s="19"/>
    </row>
    <row r="30" spans="1:9" x14ac:dyDescent="0.25">
      <c r="D30" s="18" t="s">
        <v>75</v>
      </c>
      <c r="E30" s="1">
        <f>SUM(E28:E28)</f>
        <v>0</v>
      </c>
      <c r="F30" s="17"/>
      <c r="G30" s="19"/>
      <c r="I30" s="19"/>
    </row>
    <row r="31" spans="1:9" x14ac:dyDescent="0.25">
      <c r="A31" s="11" t="s">
        <v>91</v>
      </c>
      <c r="E31" s="1">
        <f>SUM(E17+E25)</f>
        <v>951.45999999999992</v>
      </c>
      <c r="F31" s="17"/>
      <c r="G31" s="20"/>
      <c r="I31" s="19"/>
    </row>
    <row r="33" spans="1:10" x14ac:dyDescent="0.25">
      <c r="A33" s="11" t="s">
        <v>76</v>
      </c>
      <c r="C33" s="21"/>
    </row>
    <row r="34" spans="1:10" x14ac:dyDescent="0.25">
      <c r="B34" s="20"/>
    </row>
    <row r="35" spans="1:10" x14ac:dyDescent="0.25">
      <c r="G35" s="22"/>
    </row>
    <row r="36" spans="1:10" x14ac:dyDescent="0.25">
      <c r="C36" s="1"/>
      <c r="D36" t="s">
        <v>77</v>
      </c>
      <c r="E36" s="1">
        <f>SUM(E34:E35)</f>
        <v>0</v>
      </c>
      <c r="G36" s="22"/>
    </row>
    <row r="37" spans="1:10" x14ac:dyDescent="0.25">
      <c r="C37" s="1"/>
      <c r="D37" t="s">
        <v>78</v>
      </c>
      <c r="E37" s="1">
        <f>SUM(E31-E36)</f>
        <v>951.45999999999992</v>
      </c>
      <c r="G37" s="22"/>
    </row>
    <row r="38" spans="1:10" x14ac:dyDescent="0.25">
      <c r="A38" s="23" t="s">
        <v>79</v>
      </c>
    </row>
    <row r="40" spans="1:10" x14ac:dyDescent="0.25">
      <c r="A40" s="11" t="s">
        <v>92</v>
      </c>
      <c r="E40" s="1">
        <f>SUM(E5)</f>
        <v>36887.53</v>
      </c>
    </row>
    <row r="41" spans="1:10" x14ac:dyDescent="0.25">
      <c r="A41" s="11" t="s">
        <v>80</v>
      </c>
      <c r="E41" s="1">
        <f>SUM(E25+E36)</f>
        <v>136.88</v>
      </c>
    </row>
    <row r="42" spans="1:10" x14ac:dyDescent="0.25">
      <c r="A42" s="11" t="s">
        <v>81</v>
      </c>
      <c r="E42" s="22">
        <f>SUM(E9:E15)</f>
        <v>814.57999999999993</v>
      </c>
      <c r="G42" s="17"/>
    </row>
    <row r="44" spans="1:10" s="5" customFormat="1" x14ac:dyDescent="0.25">
      <c r="A44" s="13" t="s">
        <v>93</v>
      </c>
      <c r="B44" s="4"/>
      <c r="C44" s="13"/>
      <c r="E44" s="4">
        <f>SUM(E40+E41-E42)</f>
        <v>36209.829999999994</v>
      </c>
    </row>
    <row r="45" spans="1:10" x14ac:dyDescent="0.25">
      <c r="A45" s="12" t="s">
        <v>82</v>
      </c>
      <c r="B45" s="6"/>
      <c r="C45" s="3"/>
    </row>
    <row r="46" spans="1:10" x14ac:dyDescent="0.25">
      <c r="A46" s="11" t="s">
        <v>83</v>
      </c>
      <c r="B46" s="1">
        <v>775</v>
      </c>
    </row>
    <row r="47" spans="1:10" x14ac:dyDescent="0.25">
      <c r="A47" s="11" t="s">
        <v>84</v>
      </c>
      <c r="B47" s="1">
        <v>-6892.7</v>
      </c>
      <c r="C47" t="s">
        <v>85</v>
      </c>
      <c r="J47" s="1"/>
    </row>
    <row r="48" spans="1:10" x14ac:dyDescent="0.25">
      <c r="A48" s="11" t="s">
        <v>86</v>
      </c>
      <c r="B48" s="1">
        <v>2487.38</v>
      </c>
      <c r="C48" t="s">
        <v>87</v>
      </c>
      <c r="J48" s="1"/>
    </row>
    <row r="49" spans="1:10" x14ac:dyDescent="0.25">
      <c r="A49" s="11" t="s">
        <v>94</v>
      </c>
      <c r="B49" s="1">
        <v>34112.730000000003</v>
      </c>
      <c r="J49" s="1"/>
    </row>
    <row r="50" spans="1:10" x14ac:dyDescent="0.25">
      <c r="J50"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Expenditure Profile</vt:lpstr>
      <vt:lpstr>Expenditure Other</vt:lpstr>
      <vt:lpstr>Bank Reconcilliation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Tetsworth PC</dc:creator>
  <cp:lastModifiedBy>Tetsworth PC</cp:lastModifiedBy>
  <cp:lastPrinted>2020-02-09T13:49:59Z</cp:lastPrinted>
  <dcterms:created xsi:type="dcterms:W3CDTF">2019-12-23T22:45:25Z</dcterms:created>
  <dcterms:modified xsi:type="dcterms:W3CDTF">2020-02-09T13:52:01Z</dcterms:modified>
</cp:coreProperties>
</file>